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Manuel.Krall\Desktop\"/>
    </mc:Choice>
  </mc:AlternateContent>
  <xr:revisionPtr revIDLastSave="0" documentId="13_ncr:1_{015D9601-E2B4-42EF-8AC1-26AE594E5A07}" xr6:coauthVersionLast="47" xr6:coauthVersionMax="47" xr10:uidLastSave="{00000000-0000-0000-0000-000000000000}"/>
  <workbookProtection workbookAlgorithmName="SHA-512" workbookHashValue="y+ieBhCLvX4FQ+OCZezEKXzGwv93h89hYN8Y5G3zJ70iJt2xugkz6PQKmOfO5CUgRbwv88jRnyYbrDxYhOEnSQ==" workbookSaltValue="VayM5acNprSwIK9CkKpAxA==" workbookSpinCount="100000" lockStructure="1"/>
  <bookViews>
    <workbookView xWindow="-2715" yWindow="-18840" windowWidth="38700" windowHeight="15285" xr2:uid="{54BE76E4-DD6F-47C5-9D0E-277448C4FCE8}"/>
  </bookViews>
  <sheets>
    <sheet name="Planungstool Heizlast" sheetId="1" r:id="rId1"/>
    <sheet name="Zusatzparameter" sheetId="5" r:id="rId2"/>
    <sheet name="Leistungsdaten" sheetId="2" state="hidden" r:id="rId3"/>
    <sheet name="Temperaturstunden profile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2" i="2" l="1"/>
  <c r="F239" i="2"/>
  <c r="F223" i="2"/>
  <c r="F230" i="2"/>
  <c r="B262" i="2" s="1"/>
  <c r="B52" i="1" s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" i="2"/>
  <c r="B238" i="2" l="1"/>
  <c r="G205" i="2"/>
  <c r="W205" i="2" s="1"/>
  <c r="G204" i="2"/>
  <c r="W204" i="2" s="1"/>
  <c r="G193" i="2"/>
  <c r="W193" i="2" s="1"/>
  <c r="G192" i="2"/>
  <c r="W192" i="2" s="1"/>
  <c r="G182" i="2"/>
  <c r="W182" i="2" s="1"/>
  <c r="G181" i="2"/>
  <c r="W181" i="2" s="1"/>
  <c r="G180" i="2"/>
  <c r="W180" i="2" s="1"/>
  <c r="G170" i="2"/>
  <c r="W170" i="2" s="1"/>
  <c r="D233" i="2"/>
  <c r="C233" i="2"/>
  <c r="B233" i="2"/>
  <c r="D231" i="2"/>
  <c r="C231" i="2"/>
  <c r="B231" i="2"/>
  <c r="B17" i="1"/>
  <c r="B18" i="1" s="1"/>
  <c r="B20" i="1" s="1"/>
  <c r="S154" i="2" s="1"/>
  <c r="F251" i="2"/>
  <c r="B265" i="2" s="1"/>
  <c r="D254" i="2"/>
  <c r="C254" i="2"/>
  <c r="B254" i="2"/>
  <c r="F253" i="2"/>
  <c r="D252" i="2"/>
  <c r="C252" i="2"/>
  <c r="B252" i="2"/>
  <c r="F49" i="4"/>
  <c r="E49" i="4"/>
  <c r="G206" i="2" l="1"/>
  <c r="W206" i="2" s="1"/>
  <c r="G175" i="2"/>
  <c r="W175" i="2" s="1"/>
  <c r="G187" i="2"/>
  <c r="W187" i="2" s="1"/>
  <c r="G199" i="2"/>
  <c r="W199" i="2" s="1"/>
  <c r="G211" i="2"/>
  <c r="W211" i="2" s="1"/>
  <c r="G183" i="2"/>
  <c r="W183" i="2" s="1"/>
  <c r="G184" i="2"/>
  <c r="W184" i="2" s="1"/>
  <c r="G173" i="2"/>
  <c r="W173" i="2" s="1"/>
  <c r="G210" i="2"/>
  <c r="W210" i="2" s="1"/>
  <c r="G176" i="2"/>
  <c r="W176" i="2" s="1"/>
  <c r="G188" i="2"/>
  <c r="W188" i="2" s="1"/>
  <c r="G200" i="2"/>
  <c r="W200" i="2" s="1"/>
  <c r="G212" i="2"/>
  <c r="W212" i="2" s="1"/>
  <c r="G194" i="2"/>
  <c r="W194" i="2" s="1"/>
  <c r="G207" i="2"/>
  <c r="W207" i="2" s="1"/>
  <c r="G208" i="2"/>
  <c r="W208" i="2" s="1"/>
  <c r="G197" i="2"/>
  <c r="W197" i="2" s="1"/>
  <c r="G186" i="2"/>
  <c r="W186" i="2" s="1"/>
  <c r="G177" i="2"/>
  <c r="W177" i="2" s="1"/>
  <c r="G189" i="2"/>
  <c r="W189" i="2" s="1"/>
  <c r="G201" i="2"/>
  <c r="W201" i="2" s="1"/>
  <c r="G213" i="2"/>
  <c r="W213" i="2" s="1"/>
  <c r="G171" i="2"/>
  <c r="W171" i="2" s="1"/>
  <c r="G172" i="2"/>
  <c r="W172" i="2" s="1"/>
  <c r="G209" i="2"/>
  <c r="W209" i="2" s="1"/>
  <c r="G174" i="2"/>
  <c r="W174" i="2" s="1"/>
  <c r="G178" i="2"/>
  <c r="W178" i="2" s="1"/>
  <c r="G190" i="2"/>
  <c r="W190" i="2" s="1"/>
  <c r="G202" i="2"/>
  <c r="W202" i="2" s="1"/>
  <c r="G214" i="2"/>
  <c r="W214" i="2" s="1"/>
  <c r="G195" i="2"/>
  <c r="W195" i="2" s="1"/>
  <c r="G196" i="2"/>
  <c r="W196" i="2" s="1"/>
  <c r="G185" i="2"/>
  <c r="W185" i="2" s="1"/>
  <c r="G198" i="2"/>
  <c r="W198" i="2" s="1"/>
  <c r="G179" i="2"/>
  <c r="W179" i="2" s="1"/>
  <c r="G191" i="2"/>
  <c r="W191" i="2" s="1"/>
  <c r="G203" i="2"/>
  <c r="W203" i="2" s="1"/>
  <c r="F233" i="2"/>
  <c r="F231" i="2"/>
  <c r="F252" i="2"/>
  <c r="S205" i="2"/>
  <c r="S187" i="2"/>
  <c r="S167" i="2"/>
  <c r="S155" i="2"/>
  <c r="S202" i="2"/>
  <c r="S209" i="2"/>
  <c r="S204" i="2"/>
  <c r="S196" i="2"/>
  <c r="S191" i="2"/>
  <c r="S184" i="2"/>
  <c r="S177" i="2"/>
  <c r="S172" i="2"/>
  <c r="S164" i="2"/>
  <c r="S159" i="2"/>
  <c r="S152" i="2"/>
  <c r="S186" i="2"/>
  <c r="S192" i="2"/>
  <c r="S179" i="2"/>
  <c r="S160" i="2"/>
  <c r="O157" i="2"/>
  <c r="S208" i="2"/>
  <c r="S203" i="2"/>
  <c r="S195" i="2"/>
  <c r="S189" i="2"/>
  <c r="S183" i="2"/>
  <c r="S176" i="2"/>
  <c r="S171" i="2"/>
  <c r="S163" i="2"/>
  <c r="S157" i="2"/>
  <c r="S151" i="2"/>
  <c r="S170" i="2"/>
  <c r="S214" i="2"/>
  <c r="S206" i="2"/>
  <c r="S198" i="2"/>
  <c r="S190" i="2"/>
  <c r="S182" i="2"/>
  <c r="S174" i="2"/>
  <c r="S166" i="2"/>
  <c r="S158" i="2"/>
  <c r="S150" i="2"/>
  <c r="S211" i="2"/>
  <c r="S199" i="2"/>
  <c r="S173" i="2"/>
  <c r="S212" i="2"/>
  <c r="S207" i="2"/>
  <c r="S200" i="2"/>
  <c r="S193" i="2"/>
  <c r="S188" i="2"/>
  <c r="S180" i="2"/>
  <c r="S175" i="2"/>
  <c r="S168" i="2"/>
  <c r="S161" i="2"/>
  <c r="S156" i="2"/>
  <c r="S148" i="2"/>
  <c r="S213" i="2"/>
  <c r="S201" i="2"/>
  <c r="S197" i="2"/>
  <c r="S185" i="2"/>
  <c r="S181" i="2"/>
  <c r="S169" i="2"/>
  <c r="S165" i="2"/>
  <c r="S153" i="2"/>
  <c r="S149" i="2"/>
  <c r="S210" i="2"/>
  <c r="S194" i="2"/>
  <c r="S178" i="2"/>
  <c r="S162" i="2"/>
  <c r="B54" i="1"/>
  <c r="B58" i="1" s="1"/>
  <c r="F254" i="2"/>
  <c r="F244" i="2"/>
  <c r="B264" i="2" s="1"/>
  <c r="F246" i="2"/>
  <c r="D247" i="2"/>
  <c r="C247" i="2"/>
  <c r="B247" i="2"/>
  <c r="D245" i="2"/>
  <c r="C245" i="2"/>
  <c r="B245" i="2"/>
  <c r="B271" i="2"/>
  <c r="F247" i="2" l="1"/>
  <c r="F245" i="2"/>
  <c r="V46" i="4"/>
  <c r="V45" i="4"/>
  <c r="V44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O209" i="2" l="1"/>
  <c r="O201" i="2"/>
  <c r="O193" i="2"/>
  <c r="O185" i="2"/>
  <c r="O177" i="2"/>
  <c r="O197" i="2"/>
  <c r="O204" i="2"/>
  <c r="O194" i="2"/>
  <c r="O208" i="2"/>
  <c r="O200" i="2"/>
  <c r="O192" i="2"/>
  <c r="O184" i="2"/>
  <c r="O176" i="2"/>
  <c r="O213" i="2"/>
  <c r="O173" i="2"/>
  <c r="O212" i="2"/>
  <c r="O180" i="2"/>
  <c r="O202" i="2"/>
  <c r="O207" i="2"/>
  <c r="O199" i="2"/>
  <c r="O191" i="2"/>
  <c r="O183" i="2"/>
  <c r="O175" i="2"/>
  <c r="O189" i="2"/>
  <c r="O181" i="2"/>
  <c r="O188" i="2"/>
  <c r="O172" i="2"/>
  <c r="O178" i="2"/>
  <c r="O170" i="2"/>
  <c r="O214" i="2"/>
  <c r="O206" i="2"/>
  <c r="O198" i="2"/>
  <c r="O190" i="2"/>
  <c r="O182" i="2"/>
  <c r="O174" i="2"/>
  <c r="O205" i="2"/>
  <c r="O196" i="2"/>
  <c r="O210" i="2"/>
  <c r="O211" i="2"/>
  <c r="O203" i="2"/>
  <c r="O195" i="2"/>
  <c r="O187" i="2"/>
  <c r="O179" i="2"/>
  <c r="O171" i="2"/>
  <c r="O186" i="2"/>
  <c r="F237" i="2" l="1"/>
  <c r="B263" i="2" s="1"/>
  <c r="F225" i="2"/>
  <c r="B240" i="2"/>
  <c r="C240" i="2"/>
  <c r="D240" i="2"/>
  <c r="C238" i="2"/>
  <c r="D238" i="2"/>
  <c r="C226" i="2"/>
  <c r="D226" i="2"/>
  <c r="B226" i="2"/>
  <c r="D224" i="2"/>
  <c r="C224" i="2"/>
  <c r="B224" i="2"/>
  <c r="F238" i="2" l="1"/>
  <c r="F240" i="2"/>
  <c r="F224" i="2"/>
  <c r="B261" i="2" s="1"/>
  <c r="F226" i="2"/>
  <c r="C50" i="4"/>
  <c r="C51" i="4" s="1"/>
  <c r="J46" i="4"/>
  <c r="J45" i="4"/>
  <c r="J44" i="4"/>
  <c r="C7" i="1"/>
  <c r="A7" i="1"/>
  <c r="G16" i="4"/>
  <c r="F17" i="4"/>
  <c r="E40" i="4"/>
  <c r="H20" i="4" s="1"/>
  <c r="D40" i="4"/>
  <c r="G26" i="4" s="1"/>
  <c r="C40" i="4"/>
  <c r="F24" i="4" s="1"/>
  <c r="H37" i="4"/>
  <c r="G36" i="4"/>
  <c r="F36" i="4"/>
  <c r="G28" i="4"/>
  <c r="H16" i="4"/>
  <c r="G15" i="4"/>
  <c r="G12" i="4"/>
  <c r="F12" i="4"/>
  <c r="G8" i="4"/>
  <c r="F33" i="4" l="1"/>
  <c r="F32" i="4"/>
  <c r="G20" i="4"/>
  <c r="G5" i="4"/>
  <c r="G21" i="4"/>
  <c r="G7" i="4"/>
  <c r="F7" i="4"/>
  <c r="G27" i="4"/>
  <c r="F19" i="4"/>
  <c r="F20" i="4"/>
  <c r="F34" i="4"/>
  <c r="F25" i="4"/>
  <c r="F8" i="4"/>
  <c r="F27" i="4"/>
  <c r="F18" i="4"/>
  <c r="F15" i="4"/>
  <c r="F29" i="4"/>
  <c r="L2" i="4"/>
  <c r="L3" i="4" s="1"/>
  <c r="G9" i="4"/>
  <c r="G23" i="4"/>
  <c r="G32" i="4"/>
  <c r="H28" i="4"/>
  <c r="H4" i="4"/>
  <c r="H2" i="4"/>
  <c r="F5" i="4"/>
  <c r="M2" i="4"/>
  <c r="M3" i="4" s="1"/>
  <c r="M4" i="4" s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G3" i="4"/>
  <c r="G2" i="4"/>
  <c r="G10" i="4"/>
  <c r="F9" i="4"/>
  <c r="G17" i="4"/>
  <c r="G33" i="4"/>
  <c r="G38" i="4"/>
  <c r="G25" i="4"/>
  <c r="F23" i="4"/>
  <c r="F3" i="4"/>
  <c r="F4" i="4"/>
  <c r="F2" i="4"/>
  <c r="F13" i="4"/>
  <c r="F16" i="4"/>
  <c r="F21" i="4"/>
  <c r="G29" i="4"/>
  <c r="F28" i="4"/>
  <c r="G4" i="4"/>
  <c r="G11" i="4"/>
  <c r="G19" i="4"/>
  <c r="G24" i="4"/>
  <c r="G35" i="4"/>
  <c r="F37" i="4"/>
  <c r="H30" i="4"/>
  <c r="H22" i="4"/>
  <c r="H14" i="4"/>
  <c r="H6" i="4"/>
  <c r="F26" i="4"/>
  <c r="H39" i="4"/>
  <c r="N2" i="4"/>
  <c r="N3" i="4" s="1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G13" i="4"/>
  <c r="H24" i="4"/>
  <c r="H36" i="4"/>
  <c r="H8" i="4"/>
  <c r="F11" i="4"/>
  <c r="F35" i="4"/>
  <c r="F31" i="4"/>
  <c r="H12" i="4"/>
  <c r="G31" i="4"/>
  <c r="H32" i="4"/>
  <c r="G37" i="4"/>
  <c r="F10" i="4"/>
  <c r="G18" i="4"/>
  <c r="G34" i="4"/>
  <c r="F6" i="4"/>
  <c r="H10" i="4"/>
  <c r="F14" i="4"/>
  <c r="H18" i="4"/>
  <c r="F22" i="4"/>
  <c r="H26" i="4"/>
  <c r="F30" i="4"/>
  <c r="H34" i="4"/>
  <c r="G6" i="4"/>
  <c r="G14" i="4"/>
  <c r="G22" i="4"/>
  <c r="G30" i="4"/>
  <c r="F38" i="4"/>
  <c r="H38" i="4"/>
  <c r="H3" i="4"/>
  <c r="H5" i="4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G39" i="4"/>
  <c r="F39" i="4"/>
  <c r="L4" i="4" l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F40" i="4"/>
  <c r="H40" i="4"/>
  <c r="G40" i="4"/>
  <c r="I2" i="4" l="1"/>
  <c r="J2" i="4"/>
  <c r="J3" i="4" s="1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K2" i="4"/>
  <c r="K3" i="4" s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I3" i="4" l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C47" i="4" l="1"/>
  <c r="K196" i="2"/>
  <c r="C207" i="2"/>
  <c r="K208" i="2"/>
  <c r="K204" i="2"/>
  <c r="K205" i="2"/>
  <c r="K202" i="2"/>
  <c r="C193" i="2"/>
  <c r="C204" i="2"/>
  <c r="K214" i="2"/>
  <c r="C194" i="2"/>
  <c r="K200" i="2"/>
  <c r="K206" i="2"/>
  <c r="K212" i="2"/>
  <c r="K213" i="2"/>
  <c r="C199" i="2"/>
  <c r="C201" i="2"/>
  <c r="K195" i="2"/>
  <c r="C203" i="2"/>
  <c r="C208" i="2"/>
  <c r="C210" i="2"/>
  <c r="C197" i="2"/>
  <c r="C200" i="2"/>
  <c r="K197" i="2"/>
  <c r="C209" i="2"/>
  <c r="K203" i="2"/>
  <c r="K201" i="2"/>
  <c r="C195" i="2"/>
  <c r="K193" i="2"/>
  <c r="C205" i="2"/>
  <c r="K199" i="2"/>
  <c r="C192" i="2"/>
  <c r="K198" i="2"/>
  <c r="K211" i="2"/>
  <c r="C196" i="2"/>
  <c r="K207" i="2"/>
  <c r="C212" i="2"/>
  <c r="K209" i="2"/>
  <c r="C213" i="2"/>
  <c r="K194" i="2"/>
  <c r="C198" i="2"/>
  <c r="K192" i="2"/>
  <c r="C211" i="2"/>
  <c r="C202" i="2"/>
  <c r="K210" i="2"/>
  <c r="C206" i="2"/>
  <c r="C214" i="2"/>
  <c r="X193" i="2" l="1"/>
  <c r="X204" i="2"/>
  <c r="X208" i="2"/>
  <c r="X192" i="2"/>
  <c r="X213" i="2"/>
  <c r="X214" i="2"/>
  <c r="X196" i="2"/>
  <c r="X194" i="2"/>
  <c r="X203" i="2"/>
  <c r="X206" i="2"/>
  <c r="X207" i="2"/>
  <c r="X212" i="2"/>
  <c r="X195" i="2"/>
  <c r="X211" i="2"/>
  <c r="X199" i="2"/>
  <c r="X202" i="2"/>
  <c r="X209" i="2"/>
  <c r="X201" i="2"/>
  <c r="X205" i="2"/>
  <c r="X200" i="2"/>
  <c r="X198" i="2"/>
  <c r="X197" i="2"/>
  <c r="X210" i="2"/>
  <c r="K175" i="2" l="1"/>
  <c r="K186" i="2"/>
  <c r="K188" i="2"/>
  <c r="K173" i="2"/>
  <c r="K184" i="2"/>
  <c r="K171" i="2"/>
  <c r="K182" i="2"/>
  <c r="K191" i="2"/>
  <c r="K178" i="2"/>
  <c r="K180" i="2"/>
  <c r="K189" i="2"/>
  <c r="K176" i="2"/>
  <c r="K185" i="2"/>
  <c r="K187" i="2"/>
  <c r="K174" i="2"/>
  <c r="K183" i="2"/>
  <c r="K170" i="2"/>
  <c r="K172" i="2"/>
  <c r="K181" i="2"/>
  <c r="K177" i="2"/>
  <c r="K179" i="2"/>
  <c r="K190" i="2"/>
  <c r="O169" i="2" l="1"/>
  <c r="O161" i="2"/>
  <c r="O153" i="2"/>
  <c r="O165" i="2"/>
  <c r="O156" i="2"/>
  <c r="O168" i="2"/>
  <c r="O160" i="2"/>
  <c r="O164" i="2"/>
  <c r="O162" i="2"/>
  <c r="O167" i="2"/>
  <c r="O159" i="2"/>
  <c r="O166" i="2"/>
  <c r="O158" i="2"/>
  <c r="O163" i="2"/>
  <c r="O155" i="2"/>
  <c r="O154" i="2"/>
  <c r="C46" i="4" l="1"/>
  <c r="C48" i="4" l="1"/>
  <c r="B53" i="1"/>
  <c r="B61" i="4"/>
  <c r="P35" i="4"/>
  <c r="S35" i="4" s="1"/>
  <c r="P10" i="4"/>
  <c r="Q32" i="4"/>
  <c r="T32" i="4" s="1"/>
  <c r="O5" i="4"/>
  <c r="Q30" i="4"/>
  <c r="T30" i="4" s="1"/>
  <c r="Q18" i="4"/>
  <c r="T18" i="4" s="1"/>
  <c r="B63" i="4"/>
  <c r="O13" i="4"/>
  <c r="Q36" i="4"/>
  <c r="T36" i="4" s="1"/>
  <c r="O22" i="4"/>
  <c r="O27" i="4"/>
  <c r="R27" i="4" s="1"/>
  <c r="O31" i="4"/>
  <c r="R31" i="4" s="1"/>
  <c r="P32" i="4"/>
  <c r="S32" i="4" s="1"/>
  <c r="P36" i="4"/>
  <c r="S36" i="4" s="1"/>
  <c r="Q2" i="4"/>
  <c r="Q21" i="4"/>
  <c r="T21" i="4" s="1"/>
  <c r="Q23" i="4"/>
  <c r="T23" i="4" s="1"/>
  <c r="Q25" i="4"/>
  <c r="T25" i="4" s="1"/>
  <c r="O11" i="4"/>
  <c r="O15" i="4"/>
  <c r="O19" i="4"/>
  <c r="P21" i="4"/>
  <c r="S21" i="4" s="1"/>
  <c r="P25" i="4"/>
  <c r="S25" i="4" s="1"/>
  <c r="P29" i="4"/>
  <c r="S29" i="4" s="1"/>
  <c r="P33" i="4"/>
  <c r="S33" i="4" s="1"/>
  <c r="O29" i="4"/>
  <c r="R29" i="4" s="1"/>
  <c r="O33" i="4"/>
  <c r="R33" i="4" s="1"/>
  <c r="O37" i="4"/>
  <c r="R37" i="4" s="1"/>
  <c r="P5" i="4"/>
  <c r="Q4" i="4" l="1"/>
  <c r="T4" i="4" s="1"/>
  <c r="P6" i="4"/>
  <c r="Q8" i="4"/>
  <c r="T8" i="4" s="1"/>
  <c r="Q28" i="4"/>
  <c r="T28" i="4" s="1"/>
  <c r="O35" i="4"/>
  <c r="R35" i="4" s="1"/>
  <c r="Q3" i="4"/>
  <c r="T3" i="4" s="1"/>
  <c r="Q27" i="4"/>
  <c r="T27" i="4" s="1"/>
  <c r="O23" i="4"/>
  <c r="P37" i="4"/>
  <c r="S37" i="4" s="1"/>
  <c r="P9" i="4"/>
  <c r="O30" i="4"/>
  <c r="R30" i="4" s="1"/>
  <c r="R40" i="4" s="1"/>
  <c r="O17" i="4"/>
  <c r="P31" i="4"/>
  <c r="S31" i="4" s="1"/>
  <c r="Q20" i="4"/>
  <c r="T20" i="4" s="1"/>
  <c r="O39" i="4"/>
  <c r="R39" i="4" s="1"/>
  <c r="Q5" i="4"/>
  <c r="T5" i="4" s="1"/>
  <c r="Q29" i="4"/>
  <c r="T29" i="4" s="1"/>
  <c r="O28" i="4"/>
  <c r="R28" i="4" s="1"/>
  <c r="P14" i="4"/>
  <c r="S14" i="4" s="1"/>
  <c r="K45" i="4" s="1"/>
  <c r="P13" i="4"/>
  <c r="Q24" i="4"/>
  <c r="T24" i="4" s="1"/>
  <c r="P15" i="4"/>
  <c r="S15" i="4" s="1"/>
  <c r="S40" i="4" s="1"/>
  <c r="Q12" i="4"/>
  <c r="T12" i="4" s="1"/>
  <c r="P3" i="4"/>
  <c r="Q7" i="4"/>
  <c r="T7" i="4" s="1"/>
  <c r="Q31" i="4"/>
  <c r="T31" i="4" s="1"/>
  <c r="O32" i="4"/>
  <c r="R32" i="4" s="1"/>
  <c r="O4" i="4"/>
  <c r="P18" i="4"/>
  <c r="S18" i="4" s="1"/>
  <c r="P23" i="4"/>
  <c r="S23" i="4" s="1"/>
  <c r="P2" i="4"/>
  <c r="O38" i="4"/>
  <c r="R38" i="4" s="1"/>
  <c r="O26" i="4"/>
  <c r="R26" i="4" s="1"/>
  <c r="K46" i="4" s="1"/>
  <c r="P7" i="4"/>
  <c r="Q9" i="4"/>
  <c r="T9" i="4" s="1"/>
  <c r="Q33" i="4"/>
  <c r="T33" i="4" s="1"/>
  <c r="O36" i="4"/>
  <c r="R36" i="4" s="1"/>
  <c r="O8" i="4"/>
  <c r="P22" i="4"/>
  <c r="S22" i="4" s="1"/>
  <c r="P27" i="4"/>
  <c r="S27" i="4" s="1"/>
  <c r="O9" i="4"/>
  <c r="O21" i="4"/>
  <c r="O2" i="4"/>
  <c r="P11" i="4"/>
  <c r="Q11" i="4"/>
  <c r="T11" i="4" s="1"/>
  <c r="Q35" i="4"/>
  <c r="T35" i="4" s="1"/>
  <c r="P4" i="4"/>
  <c r="O12" i="4"/>
  <c r="O40" i="4" s="1"/>
  <c r="P26" i="4"/>
  <c r="S26" i="4" s="1"/>
  <c r="O34" i="4"/>
  <c r="R34" i="4" s="1"/>
  <c r="Q22" i="4"/>
  <c r="T22" i="4" s="1"/>
  <c r="Q38" i="4"/>
  <c r="T38" i="4" s="1"/>
  <c r="O6" i="4"/>
  <c r="P16" i="4"/>
  <c r="S16" i="4" s="1"/>
  <c r="Q13" i="4"/>
  <c r="T13" i="4" s="1"/>
  <c r="Q37" i="4"/>
  <c r="T37" i="4" s="1"/>
  <c r="P8" i="4"/>
  <c r="O16" i="4"/>
  <c r="P30" i="4"/>
  <c r="S30" i="4" s="1"/>
  <c r="P39" i="4"/>
  <c r="S39" i="4" s="1"/>
  <c r="Q14" i="4"/>
  <c r="T14" i="4" s="1"/>
  <c r="Q26" i="4"/>
  <c r="T26" i="4" s="1"/>
  <c r="O10" i="4"/>
  <c r="P20" i="4"/>
  <c r="S20" i="4" s="1"/>
  <c r="Q15" i="4"/>
  <c r="T15" i="4" s="1"/>
  <c r="Q39" i="4"/>
  <c r="T39" i="4" s="1"/>
  <c r="P12" i="4"/>
  <c r="O20" i="4"/>
  <c r="P34" i="4"/>
  <c r="S34" i="4" s="1"/>
  <c r="P19" i="4"/>
  <c r="S19" i="4" s="1"/>
  <c r="Q10" i="4"/>
  <c r="T10" i="4" s="1"/>
  <c r="Q16" i="4"/>
  <c r="T16" i="4" s="1"/>
  <c r="O14" i="4"/>
  <c r="P24" i="4"/>
  <c r="S24" i="4" s="1"/>
  <c r="Q17" i="4"/>
  <c r="T17" i="4" s="1"/>
  <c r="O3" i="4"/>
  <c r="P17" i="4"/>
  <c r="S17" i="4" s="1"/>
  <c r="O24" i="4"/>
  <c r="P38" i="4"/>
  <c r="S38" i="4" s="1"/>
  <c r="Q34" i="4"/>
  <c r="T34" i="4" s="1"/>
  <c r="O25" i="4"/>
  <c r="Q6" i="4"/>
  <c r="T6" i="4" s="1"/>
  <c r="O18" i="4"/>
  <c r="P28" i="4"/>
  <c r="S28" i="4" s="1"/>
  <c r="Q19" i="4"/>
  <c r="T19" i="4" s="1"/>
  <c r="O7" i="4"/>
  <c r="B62" i="4"/>
  <c r="T2" i="4"/>
  <c r="P40" i="4" l="1"/>
  <c r="Q40" i="4"/>
  <c r="K44" i="4"/>
  <c r="J50" i="4" s="1"/>
  <c r="T40" i="4"/>
  <c r="J51" i="4"/>
  <c r="K51" i="4" s="1"/>
  <c r="K50" i="4" l="1"/>
  <c r="C53" i="4" s="1"/>
  <c r="C54" i="4" s="1"/>
  <c r="B16" i="1" l="1"/>
  <c r="B19" i="1" s="1"/>
  <c r="G169" i="2" l="1"/>
  <c r="W169" i="2" s="1"/>
  <c r="G157" i="2"/>
  <c r="W157" i="2" s="1"/>
  <c r="G145" i="2"/>
  <c r="W145" i="2" s="1"/>
  <c r="G133" i="2"/>
  <c r="W133" i="2" s="1"/>
  <c r="G121" i="2"/>
  <c r="W121" i="2" s="1"/>
  <c r="X121" i="2" s="1"/>
  <c r="G109" i="2"/>
  <c r="W109" i="2" s="1"/>
  <c r="X109" i="2" s="1"/>
  <c r="G97" i="2"/>
  <c r="W97" i="2" s="1"/>
  <c r="X97" i="2" s="1"/>
  <c r="G85" i="2"/>
  <c r="W85" i="2" s="1"/>
  <c r="G73" i="2"/>
  <c r="W73" i="2" s="1"/>
  <c r="G61" i="2"/>
  <c r="W61" i="2" s="1"/>
  <c r="G122" i="2"/>
  <c r="W122" i="2" s="1"/>
  <c r="X122" i="2" s="1"/>
  <c r="G168" i="2"/>
  <c r="W168" i="2" s="1"/>
  <c r="X168" i="2" s="1"/>
  <c r="G156" i="2"/>
  <c r="W156" i="2" s="1"/>
  <c r="G144" i="2"/>
  <c r="W144" i="2" s="1"/>
  <c r="G132" i="2"/>
  <c r="W132" i="2" s="1"/>
  <c r="X132" i="2" s="1"/>
  <c r="G120" i="2"/>
  <c r="W120" i="2" s="1"/>
  <c r="G108" i="2"/>
  <c r="W108" i="2" s="1"/>
  <c r="G96" i="2"/>
  <c r="W96" i="2" s="1"/>
  <c r="X96" i="2" s="1"/>
  <c r="G84" i="2"/>
  <c r="W84" i="2" s="1"/>
  <c r="X84" i="2" s="1"/>
  <c r="G72" i="2"/>
  <c r="W72" i="2" s="1"/>
  <c r="G60" i="2"/>
  <c r="W60" i="2" s="1"/>
  <c r="G98" i="2"/>
  <c r="W98" i="2" s="1"/>
  <c r="X98" i="2" s="1"/>
  <c r="G167" i="2"/>
  <c r="W167" i="2" s="1"/>
  <c r="G155" i="2"/>
  <c r="W155" i="2" s="1"/>
  <c r="X155" i="2" s="1"/>
  <c r="G143" i="2"/>
  <c r="W143" i="2" s="1"/>
  <c r="G131" i="2"/>
  <c r="W131" i="2" s="1"/>
  <c r="G119" i="2"/>
  <c r="W119" i="2" s="1"/>
  <c r="X119" i="2" s="1"/>
  <c r="G107" i="2"/>
  <c r="W107" i="2" s="1"/>
  <c r="G95" i="2"/>
  <c r="W95" i="2" s="1"/>
  <c r="X95" i="2" s="1"/>
  <c r="G83" i="2"/>
  <c r="W83" i="2" s="1"/>
  <c r="X83" i="2" s="1"/>
  <c r="G71" i="2"/>
  <c r="W71" i="2" s="1"/>
  <c r="G59" i="2"/>
  <c r="W59" i="2" s="1"/>
  <c r="G158" i="2"/>
  <c r="W158" i="2" s="1"/>
  <c r="X158" i="2" s="1"/>
  <c r="G166" i="2"/>
  <c r="W166" i="2" s="1"/>
  <c r="X166" i="2" s="1"/>
  <c r="G154" i="2"/>
  <c r="W154" i="2" s="1"/>
  <c r="G142" i="2"/>
  <c r="W142" i="2" s="1"/>
  <c r="X142" i="2" s="1"/>
  <c r="G130" i="2"/>
  <c r="W130" i="2" s="1"/>
  <c r="G118" i="2"/>
  <c r="W118" i="2" s="1"/>
  <c r="G106" i="2"/>
  <c r="W106" i="2" s="1"/>
  <c r="G94" i="2"/>
  <c r="W94" i="2" s="1"/>
  <c r="G82" i="2"/>
  <c r="W82" i="2" s="1"/>
  <c r="X82" i="2" s="1"/>
  <c r="G70" i="2"/>
  <c r="W70" i="2" s="1"/>
  <c r="G110" i="2"/>
  <c r="W110" i="2" s="1"/>
  <c r="X110" i="2" s="1"/>
  <c r="G165" i="2"/>
  <c r="W165" i="2" s="1"/>
  <c r="X165" i="2" s="1"/>
  <c r="G153" i="2"/>
  <c r="W153" i="2" s="1"/>
  <c r="X153" i="2" s="1"/>
  <c r="G141" i="2"/>
  <c r="W141" i="2" s="1"/>
  <c r="X141" i="2" s="1"/>
  <c r="G129" i="2"/>
  <c r="W129" i="2" s="1"/>
  <c r="G117" i="2"/>
  <c r="W117" i="2" s="1"/>
  <c r="X117" i="2" s="1"/>
  <c r="G105" i="2"/>
  <c r="W105" i="2" s="1"/>
  <c r="G93" i="2"/>
  <c r="W93" i="2" s="1"/>
  <c r="G81" i="2"/>
  <c r="W81" i="2" s="1"/>
  <c r="X81" i="2" s="1"/>
  <c r="G69" i="2"/>
  <c r="W69" i="2" s="1"/>
  <c r="G62" i="2"/>
  <c r="W62" i="2" s="1"/>
  <c r="G164" i="2"/>
  <c r="W164" i="2" s="1"/>
  <c r="G152" i="2"/>
  <c r="W152" i="2" s="1"/>
  <c r="X152" i="2" s="1"/>
  <c r="G140" i="2"/>
  <c r="W140" i="2" s="1"/>
  <c r="X140" i="2" s="1"/>
  <c r="G128" i="2"/>
  <c r="W128" i="2" s="1"/>
  <c r="X128" i="2" s="1"/>
  <c r="G116" i="2"/>
  <c r="W116" i="2" s="1"/>
  <c r="X116" i="2" s="1"/>
  <c r="G104" i="2"/>
  <c r="W104" i="2" s="1"/>
  <c r="X104" i="2" s="1"/>
  <c r="G92" i="2"/>
  <c r="W92" i="2" s="1"/>
  <c r="G80" i="2"/>
  <c r="W80" i="2" s="1"/>
  <c r="G68" i="2"/>
  <c r="W68" i="2" s="1"/>
  <c r="G146" i="2"/>
  <c r="W146" i="2" s="1"/>
  <c r="G163" i="2"/>
  <c r="W163" i="2" s="1"/>
  <c r="G151" i="2"/>
  <c r="W151" i="2" s="1"/>
  <c r="X151" i="2" s="1"/>
  <c r="G139" i="2"/>
  <c r="W139" i="2" s="1"/>
  <c r="X139" i="2" s="1"/>
  <c r="G127" i="2"/>
  <c r="W127" i="2" s="1"/>
  <c r="X127" i="2" s="1"/>
  <c r="G115" i="2"/>
  <c r="W115" i="2" s="1"/>
  <c r="G103" i="2"/>
  <c r="W103" i="2" s="1"/>
  <c r="X103" i="2" s="1"/>
  <c r="G91" i="2"/>
  <c r="W91" i="2" s="1"/>
  <c r="X91" i="2" s="1"/>
  <c r="G79" i="2"/>
  <c r="W79" i="2" s="1"/>
  <c r="X79" i="2" s="1"/>
  <c r="G67" i="2"/>
  <c r="W67" i="2" s="1"/>
  <c r="G134" i="2"/>
  <c r="W134" i="2" s="1"/>
  <c r="G162" i="2"/>
  <c r="W162" i="2" s="1"/>
  <c r="G150" i="2"/>
  <c r="W150" i="2" s="1"/>
  <c r="G138" i="2"/>
  <c r="W138" i="2" s="1"/>
  <c r="G126" i="2"/>
  <c r="W126" i="2" s="1"/>
  <c r="X126" i="2" s="1"/>
  <c r="G114" i="2"/>
  <c r="W114" i="2" s="1"/>
  <c r="X114" i="2" s="1"/>
  <c r="G102" i="2"/>
  <c r="W102" i="2" s="1"/>
  <c r="X102" i="2" s="1"/>
  <c r="G90" i="2"/>
  <c r="W90" i="2" s="1"/>
  <c r="X90" i="2" s="1"/>
  <c r="G78" i="2"/>
  <c r="W78" i="2" s="1"/>
  <c r="X78" i="2" s="1"/>
  <c r="G66" i="2"/>
  <c r="W66" i="2" s="1"/>
  <c r="G86" i="2"/>
  <c r="W86" i="2" s="1"/>
  <c r="X86" i="2" s="1"/>
  <c r="G161" i="2"/>
  <c r="W161" i="2" s="1"/>
  <c r="G149" i="2"/>
  <c r="W149" i="2" s="1"/>
  <c r="G137" i="2"/>
  <c r="W137" i="2" s="1"/>
  <c r="G125" i="2"/>
  <c r="W125" i="2" s="1"/>
  <c r="X125" i="2" s="1"/>
  <c r="G113" i="2"/>
  <c r="W113" i="2" s="1"/>
  <c r="X113" i="2" s="1"/>
  <c r="G101" i="2"/>
  <c r="W101" i="2" s="1"/>
  <c r="G89" i="2"/>
  <c r="W89" i="2" s="1"/>
  <c r="X89" i="2" s="1"/>
  <c r="G77" i="2"/>
  <c r="W77" i="2" s="1"/>
  <c r="X77" i="2" s="1"/>
  <c r="G65" i="2"/>
  <c r="W65" i="2" s="1"/>
  <c r="G160" i="2"/>
  <c r="W160" i="2" s="1"/>
  <c r="X160" i="2" s="1"/>
  <c r="G148" i="2"/>
  <c r="W148" i="2" s="1"/>
  <c r="X148" i="2" s="1"/>
  <c r="G136" i="2"/>
  <c r="W136" i="2" s="1"/>
  <c r="X136" i="2" s="1"/>
  <c r="G124" i="2"/>
  <c r="W124" i="2" s="1"/>
  <c r="G112" i="2"/>
  <c r="W112" i="2" s="1"/>
  <c r="G100" i="2"/>
  <c r="W100" i="2" s="1"/>
  <c r="G88" i="2"/>
  <c r="W88" i="2" s="1"/>
  <c r="X88" i="2" s="1"/>
  <c r="G76" i="2"/>
  <c r="W76" i="2" s="1"/>
  <c r="G64" i="2"/>
  <c r="W64" i="2" s="1"/>
  <c r="G159" i="2"/>
  <c r="W159" i="2" s="1"/>
  <c r="G147" i="2"/>
  <c r="W147" i="2" s="1"/>
  <c r="X147" i="2" s="1"/>
  <c r="G135" i="2"/>
  <c r="W135" i="2" s="1"/>
  <c r="X135" i="2" s="1"/>
  <c r="G123" i="2"/>
  <c r="W123" i="2" s="1"/>
  <c r="X123" i="2" s="1"/>
  <c r="G111" i="2"/>
  <c r="W111" i="2" s="1"/>
  <c r="X111" i="2" s="1"/>
  <c r="G99" i="2"/>
  <c r="W99" i="2" s="1"/>
  <c r="G87" i="2"/>
  <c r="W87" i="2" s="1"/>
  <c r="G75" i="2"/>
  <c r="W75" i="2" s="1"/>
  <c r="G63" i="2"/>
  <c r="W63" i="2" s="1"/>
  <c r="G74" i="2"/>
  <c r="W74" i="2" s="1"/>
  <c r="S74" i="2"/>
  <c r="S123" i="2"/>
  <c r="S73" i="2"/>
  <c r="S60" i="2"/>
  <c r="S109" i="2"/>
  <c r="S126" i="2"/>
  <c r="S132" i="2"/>
  <c r="S122" i="2"/>
  <c r="O105" i="2"/>
  <c r="C133" i="2"/>
  <c r="O120" i="2"/>
  <c r="C176" i="2"/>
  <c r="X176" i="2" s="1"/>
  <c r="O128" i="2"/>
  <c r="C90" i="2"/>
  <c r="K79" i="2"/>
  <c r="C140" i="2"/>
  <c r="O57" i="2"/>
  <c r="K70" i="2"/>
  <c r="O132" i="2"/>
  <c r="K158" i="2"/>
  <c r="K110" i="2"/>
  <c r="C136" i="2"/>
  <c r="K159" i="2"/>
  <c r="K63" i="2"/>
  <c r="K130" i="2"/>
  <c r="C77" i="2"/>
  <c r="K122" i="2"/>
  <c r="O115" i="2"/>
  <c r="O93" i="2"/>
  <c r="O102" i="2"/>
  <c r="O99" i="2"/>
  <c r="O148" i="2"/>
  <c r="O144" i="2"/>
  <c r="C98" i="2"/>
  <c r="K165" i="2"/>
  <c r="O75" i="2"/>
  <c r="C165" i="2"/>
  <c r="O73" i="2"/>
  <c r="C138" i="2"/>
  <c r="O79" i="2"/>
  <c r="K167" i="2"/>
  <c r="C83" i="2"/>
  <c r="C149" i="2"/>
  <c r="K134" i="2"/>
  <c r="C78" i="2"/>
  <c r="C184" i="2"/>
  <c r="X184" i="2" s="1"/>
  <c r="S78" i="2"/>
  <c r="S127" i="2"/>
  <c r="S77" i="2"/>
  <c r="S64" i="2"/>
  <c r="S113" i="2"/>
  <c r="S135" i="2"/>
  <c r="S134" i="2"/>
  <c r="S130" i="2"/>
  <c r="K75" i="2"/>
  <c r="C153" i="2"/>
  <c r="C150" i="2"/>
  <c r="O110" i="2"/>
  <c r="O134" i="2"/>
  <c r="O141" i="2"/>
  <c r="K126" i="2"/>
  <c r="O145" i="2"/>
  <c r="O70" i="2"/>
  <c r="K86" i="2"/>
  <c r="K77" i="2"/>
  <c r="C173" i="2"/>
  <c r="X173" i="2" s="1"/>
  <c r="O54" i="2"/>
  <c r="S128" i="2"/>
  <c r="C114" i="2"/>
  <c r="C178" i="2"/>
  <c r="X178" i="2" s="1"/>
  <c r="O127" i="2"/>
  <c r="C134" i="2"/>
  <c r="C121" i="2"/>
  <c r="O111" i="2"/>
  <c r="K92" i="2"/>
  <c r="O82" i="2"/>
  <c r="C171" i="2"/>
  <c r="X171" i="2" s="1"/>
  <c r="K98" i="2"/>
  <c r="O142" i="2"/>
  <c r="O59" i="2"/>
  <c r="K124" i="2"/>
  <c r="K123" i="2"/>
  <c r="B21" i="1"/>
  <c r="G2" i="2" s="1"/>
  <c r="W2" i="2" s="1"/>
  <c r="X2" i="2" s="1"/>
  <c r="S82" i="2"/>
  <c r="S131" i="2"/>
  <c r="S81" i="2"/>
  <c r="S68" i="2"/>
  <c r="S117" i="2"/>
  <c r="S139" i="2"/>
  <c r="S138" i="2"/>
  <c r="S137" i="2"/>
  <c r="O112" i="2"/>
  <c r="O150" i="2"/>
  <c r="O83" i="2"/>
  <c r="C79" i="2"/>
  <c r="O67" i="2"/>
  <c r="K136" i="2"/>
  <c r="O118" i="2"/>
  <c r="C107" i="2"/>
  <c r="K107" i="2"/>
  <c r="O97" i="2"/>
  <c r="O149" i="2"/>
  <c r="C155" i="2"/>
  <c r="S136" i="2"/>
  <c r="O85" i="2"/>
  <c r="C103" i="2"/>
  <c r="C104" i="2"/>
  <c r="C95" i="2"/>
  <c r="K65" i="2"/>
  <c r="C147" i="2"/>
  <c r="K74" i="2"/>
  <c r="O58" i="2"/>
  <c r="O65" i="2"/>
  <c r="C159" i="2"/>
  <c r="C102" i="2"/>
  <c r="K152" i="2"/>
  <c r="C122" i="2"/>
  <c r="S86" i="2"/>
  <c r="S85" i="2"/>
  <c r="S72" i="2"/>
  <c r="S121" i="2"/>
  <c r="S143" i="2"/>
  <c r="S142" i="2"/>
  <c r="S141" i="2"/>
  <c r="K137" i="2"/>
  <c r="C148" i="2"/>
  <c r="K119" i="2"/>
  <c r="C81" i="2"/>
  <c r="O91" i="2"/>
  <c r="C167" i="2"/>
  <c r="O51" i="2"/>
  <c r="O64" i="2"/>
  <c r="C189" i="2"/>
  <c r="X189" i="2" s="1"/>
  <c r="C177" i="2"/>
  <c r="X177" i="2" s="1"/>
  <c r="K155" i="2"/>
  <c r="C116" i="2"/>
  <c r="C151" i="2"/>
  <c r="O55" i="2"/>
  <c r="K93" i="2"/>
  <c r="K157" i="2"/>
  <c r="X157" i="2" s="1"/>
  <c r="C181" i="2"/>
  <c r="X181" i="2" s="1"/>
  <c r="C175" i="2"/>
  <c r="X175" i="2" s="1"/>
  <c r="O103" i="2"/>
  <c r="O80" i="2"/>
  <c r="C135" i="2"/>
  <c r="C162" i="2"/>
  <c r="O81" i="2"/>
  <c r="K109" i="2"/>
  <c r="O116" i="2"/>
  <c r="O122" i="2"/>
  <c r="K60" i="2"/>
  <c r="K153" i="2"/>
  <c r="K164" i="2"/>
  <c r="X164" i="2" s="1"/>
  <c r="O119" i="2"/>
  <c r="S54" i="2"/>
  <c r="S90" i="2"/>
  <c r="S89" i="2"/>
  <c r="S76" i="2"/>
  <c r="S125" i="2"/>
  <c r="S147" i="2"/>
  <c r="S146" i="2"/>
  <c r="S145" i="2"/>
  <c r="C127" i="2"/>
  <c r="O90" i="2"/>
  <c r="C180" i="2"/>
  <c r="X180" i="2" s="1"/>
  <c r="O63" i="2"/>
  <c r="O107" i="2"/>
  <c r="C191" i="2"/>
  <c r="X191" i="2" s="1"/>
  <c r="K82" i="2"/>
  <c r="C96" i="2"/>
  <c r="K68" i="2"/>
  <c r="O133" i="2"/>
  <c r="C130" i="2"/>
  <c r="K125" i="2"/>
  <c r="K135" i="2"/>
  <c r="C126" i="2"/>
  <c r="O50" i="2"/>
  <c r="K88" i="2"/>
  <c r="O77" i="2"/>
  <c r="C164" i="2"/>
  <c r="K138" i="2"/>
  <c r="K97" i="2"/>
  <c r="K83" i="2"/>
  <c r="C174" i="2"/>
  <c r="X174" i="2" s="1"/>
  <c r="O104" i="2"/>
  <c r="O98" i="2"/>
  <c r="K128" i="2"/>
  <c r="C141" i="2"/>
  <c r="S108" i="2"/>
  <c r="S94" i="2"/>
  <c r="S93" i="2"/>
  <c r="S80" i="2"/>
  <c r="S129" i="2"/>
  <c r="S75" i="2"/>
  <c r="O76" i="2"/>
  <c r="K160" i="2"/>
  <c r="C123" i="2"/>
  <c r="O125" i="2"/>
  <c r="C85" i="2"/>
  <c r="C137" i="2"/>
  <c r="C108" i="2"/>
  <c r="C157" i="2"/>
  <c r="O143" i="2"/>
  <c r="O146" i="2"/>
  <c r="K121" i="2"/>
  <c r="O53" i="2"/>
  <c r="K87" i="2"/>
  <c r="O113" i="2"/>
  <c r="O124" i="2"/>
  <c r="C106" i="2"/>
  <c r="K145" i="2"/>
  <c r="C182" i="2"/>
  <c r="X182" i="2" s="1"/>
  <c r="S91" i="2"/>
  <c r="K148" i="2"/>
  <c r="K78" i="2"/>
  <c r="C142" i="2"/>
  <c r="C80" i="2"/>
  <c r="C160" i="2"/>
  <c r="K143" i="2"/>
  <c r="O129" i="2"/>
  <c r="O136" i="2"/>
  <c r="K115" i="2"/>
  <c r="O71" i="2"/>
  <c r="K100" i="2"/>
  <c r="K81" i="2"/>
  <c r="K102" i="2"/>
  <c r="K163" i="2"/>
  <c r="K168" i="2"/>
  <c r="S98" i="2"/>
  <c r="S97" i="2"/>
  <c r="S84" i="2"/>
  <c r="S55" i="2"/>
  <c r="S67" i="2"/>
  <c r="S112" i="2"/>
  <c r="C185" i="2"/>
  <c r="X185" i="2" s="1"/>
  <c r="C113" i="2"/>
  <c r="C86" i="2"/>
  <c r="K156" i="2"/>
  <c r="O62" i="2"/>
  <c r="O66" i="2"/>
  <c r="K106" i="2"/>
  <c r="C152" i="2"/>
  <c r="K147" i="2"/>
  <c r="K84" i="2"/>
  <c r="C179" i="2"/>
  <c r="X179" i="2" s="1"/>
  <c r="C109" i="2"/>
  <c r="K120" i="2"/>
  <c r="C132" i="2"/>
  <c r="O49" i="2"/>
  <c r="C170" i="2"/>
  <c r="X170" i="2" s="1"/>
  <c r="O95" i="2"/>
  <c r="C75" i="2"/>
  <c r="K132" i="2"/>
  <c r="O135" i="2"/>
  <c r="C97" i="2"/>
  <c r="S120" i="2"/>
  <c r="K144" i="2"/>
  <c r="C143" i="2"/>
  <c r="C124" i="2"/>
  <c r="K76" i="2"/>
  <c r="K154" i="2"/>
  <c r="K150" i="2"/>
  <c r="K90" i="2"/>
  <c r="K114" i="2"/>
  <c r="S53" i="2"/>
  <c r="S102" i="2"/>
  <c r="S52" i="2"/>
  <c r="S101" i="2"/>
  <c r="S88" i="2"/>
  <c r="S71" i="2"/>
  <c r="S83" i="2"/>
  <c r="S63" i="2"/>
  <c r="S133" i="2"/>
  <c r="C118" i="2"/>
  <c r="O84" i="2"/>
  <c r="C82" i="2"/>
  <c r="O139" i="2"/>
  <c r="C110" i="2"/>
  <c r="C94" i="2"/>
  <c r="O114" i="2"/>
  <c r="K94" i="2"/>
  <c r="O60" i="2"/>
  <c r="O48" i="2"/>
  <c r="K139" i="2"/>
  <c r="C188" i="2"/>
  <c r="X188" i="2" s="1"/>
  <c r="C169" i="2"/>
  <c r="C111" i="2"/>
  <c r="K59" i="2"/>
  <c r="O100" i="2"/>
  <c r="C154" i="2"/>
  <c r="C139" i="2"/>
  <c r="C120" i="2"/>
  <c r="O96" i="2"/>
  <c r="C190" i="2"/>
  <c r="X190" i="2" s="1"/>
  <c r="C146" i="2"/>
  <c r="K62" i="2"/>
  <c r="C183" i="2"/>
  <c r="X183" i="2" s="1"/>
  <c r="S58" i="2"/>
  <c r="S106" i="2"/>
  <c r="S57" i="2"/>
  <c r="S92" i="2"/>
  <c r="S87" i="2"/>
  <c r="S99" i="2"/>
  <c r="S79" i="2"/>
  <c r="S144" i="2"/>
  <c r="K108" i="2"/>
  <c r="O86" i="2"/>
  <c r="O68" i="2"/>
  <c r="K91" i="2"/>
  <c r="O131" i="2"/>
  <c r="C105" i="2"/>
  <c r="C145" i="2"/>
  <c r="C166" i="2"/>
  <c r="K101" i="2"/>
  <c r="C112" i="2"/>
  <c r="K73" i="2"/>
  <c r="O94" i="2"/>
  <c r="K129" i="2"/>
  <c r="O88" i="2"/>
  <c r="O61" i="2"/>
  <c r="O74" i="2"/>
  <c r="C119" i="2"/>
  <c r="C172" i="2"/>
  <c r="X172" i="2" s="1"/>
  <c r="C158" i="2"/>
  <c r="O151" i="2"/>
  <c r="O126" i="2"/>
  <c r="K146" i="2"/>
  <c r="K66" i="2"/>
  <c r="C131" i="2"/>
  <c r="O117" i="2"/>
  <c r="K61" i="2"/>
  <c r="S62" i="2"/>
  <c r="S111" i="2"/>
  <c r="S61" i="2"/>
  <c r="S96" i="2"/>
  <c r="S103" i="2"/>
  <c r="S107" i="2"/>
  <c r="S95" i="2"/>
  <c r="K151" i="2"/>
  <c r="K131" i="2"/>
  <c r="C84" i="2"/>
  <c r="K127" i="2"/>
  <c r="K141" i="2"/>
  <c r="C89" i="2"/>
  <c r="K95" i="2"/>
  <c r="C91" i="2"/>
  <c r="K72" i="2"/>
  <c r="K111" i="2"/>
  <c r="O138" i="2"/>
  <c r="K117" i="2"/>
  <c r="K64" i="2"/>
  <c r="O89" i="2"/>
  <c r="C93" i="2"/>
  <c r="C76" i="2"/>
  <c r="O108" i="2"/>
  <c r="O72" i="2"/>
  <c r="C115" i="2"/>
  <c r="X115" i="2" s="1"/>
  <c r="C125" i="2"/>
  <c r="S66" i="2"/>
  <c r="S115" i="2"/>
  <c r="S65" i="2"/>
  <c r="S51" i="2"/>
  <c r="S100" i="2"/>
  <c r="S110" i="2"/>
  <c r="S116" i="2"/>
  <c r="S105" i="2"/>
  <c r="K99" i="2"/>
  <c r="C187" i="2"/>
  <c r="X187" i="2" s="1"/>
  <c r="K118" i="2"/>
  <c r="K142" i="2"/>
  <c r="O87" i="2"/>
  <c r="O130" i="2"/>
  <c r="K67" i="2"/>
  <c r="C144" i="2"/>
  <c r="S59" i="2"/>
  <c r="C117" i="2"/>
  <c r="O52" i="2"/>
  <c r="K80" i="2"/>
  <c r="K133" i="2"/>
  <c r="C101" i="2"/>
  <c r="K169" i="2"/>
  <c r="K116" i="2"/>
  <c r="K149" i="2"/>
  <c r="O69" i="2"/>
  <c r="K85" i="2"/>
  <c r="K69" i="2"/>
  <c r="C100" i="2"/>
  <c r="O109" i="2"/>
  <c r="K105" i="2"/>
  <c r="S70" i="2"/>
  <c r="S119" i="2"/>
  <c r="S69" i="2"/>
  <c r="S56" i="2"/>
  <c r="S104" i="2"/>
  <c r="S118" i="2"/>
  <c r="S124" i="2"/>
  <c r="S114" i="2"/>
  <c r="O152" i="2"/>
  <c r="K140" i="2"/>
  <c r="C161" i="2"/>
  <c r="K96" i="2"/>
  <c r="O101" i="2"/>
  <c r="K161" i="2"/>
  <c r="O140" i="2"/>
  <c r="C88" i="2"/>
  <c r="O137" i="2"/>
  <c r="C128" i="2"/>
  <c r="S140" i="2"/>
  <c r="O123" i="2"/>
  <c r="O106" i="2"/>
  <c r="K71" i="2"/>
  <c r="C129" i="2"/>
  <c r="C87" i="2"/>
  <c r="K166" i="2"/>
  <c r="K112" i="2"/>
  <c r="K103" i="2"/>
  <c r="C156" i="2"/>
  <c r="O147" i="2"/>
  <c r="C186" i="2"/>
  <c r="X186" i="2" s="1"/>
  <c r="C168" i="2"/>
  <c r="K89" i="2"/>
  <c r="O78" i="2"/>
  <c r="O92" i="2"/>
  <c r="O121" i="2"/>
  <c r="C92" i="2"/>
  <c r="C99" i="2"/>
  <c r="O56" i="2"/>
  <c r="K162" i="2"/>
  <c r="X162" i="2" s="1"/>
  <c r="K104" i="2"/>
  <c r="C163" i="2"/>
  <c r="K113" i="2"/>
  <c r="X169" i="2"/>
  <c r="X163" i="2"/>
  <c r="X159" i="2"/>
  <c r="X149" i="2"/>
  <c r="X120" i="2"/>
  <c r="X156" i="2"/>
  <c r="X150" i="2"/>
  <c r="X130" i="2"/>
  <c r="X134" i="2"/>
  <c r="X107" i="2"/>
  <c r="X93" i="2"/>
  <c r="X94" i="2"/>
  <c r="X108" i="2"/>
  <c r="X112" i="2"/>
  <c r="X137" i="2"/>
  <c r="X75" i="2"/>
  <c r="X80" i="2"/>
  <c r="X144" i="2"/>
  <c r="X145" i="2"/>
  <c r="X146" i="2"/>
  <c r="X76" i="2"/>
  <c r="X106" i="2"/>
  <c r="X133" i="2"/>
  <c r="X143" i="2"/>
  <c r="X118" i="2"/>
  <c r="X101" i="2"/>
  <c r="X85" i="2"/>
  <c r="X105" i="2"/>
  <c r="X138" i="2"/>
  <c r="X100" i="2"/>
  <c r="X131" i="2"/>
  <c r="S45" i="2"/>
  <c r="S27" i="2"/>
  <c r="S4" i="2"/>
  <c r="S8" i="2"/>
  <c r="S12" i="2"/>
  <c r="S17" i="2"/>
  <c r="S21" i="2"/>
  <c r="S25" i="2"/>
  <c r="S30" i="2"/>
  <c r="S34" i="2"/>
  <c r="B24" i="1"/>
  <c r="S3" i="2"/>
  <c r="S7" i="2"/>
  <c r="S11" i="2"/>
  <c r="S16" i="2"/>
  <c r="S20" i="2"/>
  <c r="S24" i="2"/>
  <c r="S2" i="2"/>
  <c r="S6" i="2"/>
  <c r="S10" i="2"/>
  <c r="S15" i="2"/>
  <c r="S5" i="2"/>
  <c r="S22" i="2"/>
  <c r="S28" i="2"/>
  <c r="S35" i="2"/>
  <c r="S37" i="2"/>
  <c r="S14" i="2"/>
  <c r="S23" i="2"/>
  <c r="S32" i="2"/>
  <c r="S13" i="2"/>
  <c r="S18" i="2"/>
  <c r="S26" i="2"/>
  <c r="S29" i="2"/>
  <c r="S36" i="2"/>
  <c r="S19" i="2"/>
  <c r="V3" i="4"/>
  <c r="V7" i="4"/>
  <c r="V11" i="4"/>
  <c r="V15" i="4"/>
  <c r="V19" i="4"/>
  <c r="V23" i="4"/>
  <c r="V27" i="4"/>
  <c r="V31" i="4"/>
  <c r="V35" i="4"/>
  <c r="V39" i="4"/>
  <c r="W3" i="4"/>
  <c r="W7" i="4"/>
  <c r="W11" i="4"/>
  <c r="W15" i="4"/>
  <c r="W19" i="4"/>
  <c r="W23" i="4"/>
  <c r="W27" i="4"/>
  <c r="W31" i="4"/>
  <c r="W35" i="4"/>
  <c r="W39" i="4"/>
  <c r="X5" i="4"/>
  <c r="X9" i="4"/>
  <c r="X13" i="4"/>
  <c r="X17" i="4"/>
  <c r="X21" i="4"/>
  <c r="X25" i="4"/>
  <c r="X29" i="4"/>
  <c r="X33" i="4"/>
  <c r="X37" i="4"/>
  <c r="K15" i="2"/>
  <c r="O31" i="2"/>
  <c r="O14" i="2"/>
  <c r="K34" i="2"/>
  <c r="K25" i="2"/>
  <c r="K4" i="2"/>
  <c r="K35" i="2"/>
  <c r="C46" i="2"/>
  <c r="S31" i="2"/>
  <c r="V4" i="4"/>
  <c r="V8" i="4"/>
  <c r="V12" i="4"/>
  <c r="V16" i="4"/>
  <c r="V20" i="4"/>
  <c r="V24" i="4"/>
  <c r="V28" i="4"/>
  <c r="V32" i="4"/>
  <c r="V36" i="4"/>
  <c r="W4" i="4"/>
  <c r="W8" i="4"/>
  <c r="W12" i="4"/>
  <c r="W16" i="4"/>
  <c r="W20" i="4"/>
  <c r="W24" i="4"/>
  <c r="W28" i="4"/>
  <c r="W32" i="4"/>
  <c r="W36" i="4"/>
  <c r="X2" i="4"/>
  <c r="X6" i="4"/>
  <c r="X10" i="4"/>
  <c r="X14" i="4"/>
  <c r="X18" i="4"/>
  <c r="X22" i="4"/>
  <c r="X26" i="4"/>
  <c r="X30" i="4"/>
  <c r="X34" i="4"/>
  <c r="X38" i="4"/>
  <c r="O25" i="2"/>
  <c r="C48" i="2"/>
  <c r="O11" i="2"/>
  <c r="K31" i="2"/>
  <c r="C11" i="2"/>
  <c r="C22" i="2"/>
  <c r="K21" i="2"/>
  <c r="C7" i="2"/>
  <c r="C34" i="2"/>
  <c r="C32" i="2"/>
  <c r="O7" i="2"/>
  <c r="K19" i="2"/>
  <c r="O12" i="2"/>
  <c r="C59" i="2"/>
  <c r="X59" i="2" s="1"/>
  <c r="S9" i="2"/>
  <c r="S33" i="2"/>
  <c r="V5" i="4"/>
  <c r="V9" i="4"/>
  <c r="V13" i="4"/>
  <c r="V17" i="4"/>
  <c r="V21" i="4"/>
  <c r="V25" i="4"/>
  <c r="V29" i="4"/>
  <c r="V33" i="4"/>
  <c r="V37" i="4"/>
  <c r="W5" i="4"/>
  <c r="W9" i="4"/>
  <c r="W13" i="4"/>
  <c r="W17" i="4"/>
  <c r="W21" i="4"/>
  <c r="W25" i="4"/>
  <c r="W29" i="4"/>
  <c r="W33" i="4"/>
  <c r="W37" i="4"/>
  <c r="X3" i="4"/>
  <c r="X7" i="4"/>
  <c r="X11" i="4"/>
  <c r="X15" i="4"/>
  <c r="X19" i="4"/>
  <c r="V2" i="4"/>
  <c r="V18" i="4"/>
  <c r="V34" i="4"/>
  <c r="W10" i="4"/>
  <c r="W26" i="4"/>
  <c r="X16" i="4"/>
  <c r="X27" i="4"/>
  <c r="X35" i="4"/>
  <c r="C9" i="2"/>
  <c r="C19" i="2"/>
  <c r="K43" i="2"/>
  <c r="K18" i="2"/>
  <c r="K10" i="2"/>
  <c r="C5" i="2"/>
  <c r="C50" i="2"/>
  <c r="O13" i="2"/>
  <c r="O3" i="2"/>
  <c r="C8" i="2"/>
  <c r="C56" i="2"/>
  <c r="K20" i="2"/>
  <c r="C37" i="2"/>
  <c r="C17" i="2"/>
  <c r="O15" i="2"/>
  <c r="C54" i="2"/>
  <c r="C40" i="2"/>
  <c r="C25" i="2"/>
  <c r="O8" i="2"/>
  <c r="C30" i="2"/>
  <c r="O20" i="2"/>
  <c r="O27" i="2"/>
  <c r="C15" i="2"/>
  <c r="K23" i="2"/>
  <c r="K45" i="2"/>
  <c r="K41" i="2"/>
  <c r="C4" i="2"/>
  <c r="O17" i="2"/>
  <c r="V6" i="4"/>
  <c r="V22" i="4"/>
  <c r="V38" i="4"/>
  <c r="W14" i="4"/>
  <c r="W30" i="4"/>
  <c r="X4" i="4"/>
  <c r="X20" i="4"/>
  <c r="X28" i="4"/>
  <c r="X36" i="4"/>
  <c r="C23" i="2"/>
  <c r="K16" i="2"/>
  <c r="K3" i="2"/>
  <c r="C53" i="2"/>
  <c r="O2" i="2"/>
  <c r="C41" i="2"/>
  <c r="K38" i="2"/>
  <c r="C14" i="2"/>
  <c r="O24" i="2"/>
  <c r="C52" i="2"/>
  <c r="C21" i="2"/>
  <c r="K13" i="2"/>
  <c r="K11" i="2"/>
  <c r="C18" i="2"/>
  <c r="K32" i="2"/>
  <c r="C13" i="2"/>
  <c r="C31" i="2"/>
  <c r="C47" i="2"/>
  <c r="K40" i="2"/>
  <c r="K37" i="2"/>
  <c r="K9" i="2"/>
  <c r="C55" i="2"/>
  <c r="C36" i="2"/>
  <c r="K7" i="2"/>
  <c r="K12" i="2"/>
  <c r="C39" i="2"/>
  <c r="O22" i="2"/>
  <c r="K17" i="2"/>
  <c r="V10" i="4"/>
  <c r="V26" i="4"/>
  <c r="W2" i="4"/>
  <c r="W18" i="4"/>
  <c r="W34" i="4"/>
  <c r="X8" i="4"/>
  <c r="X23" i="4"/>
  <c r="X31" i="4"/>
  <c r="X39" i="4"/>
  <c r="C24" i="2"/>
  <c r="C10" i="2"/>
  <c r="C28" i="2"/>
  <c r="C38" i="2"/>
  <c r="K44" i="2"/>
  <c r="K33" i="2"/>
  <c r="O18" i="2"/>
  <c r="C27" i="2"/>
  <c r="C26" i="2"/>
  <c r="C44" i="2"/>
  <c r="K30" i="2"/>
  <c r="K6" i="2"/>
  <c r="K26" i="2"/>
  <c r="O4" i="2"/>
  <c r="K28" i="2"/>
  <c r="C43" i="2"/>
  <c r="O6" i="2"/>
  <c r="C51" i="2"/>
  <c r="K24" i="2"/>
  <c r="O16" i="2"/>
  <c r="O33" i="2"/>
  <c r="O29" i="2"/>
  <c r="O19" i="2"/>
  <c r="O21" i="2"/>
  <c r="C33" i="2"/>
  <c r="O23" i="2"/>
  <c r="K5" i="2"/>
  <c r="K27" i="2"/>
  <c r="C45" i="2"/>
  <c r="W22" i="4"/>
  <c r="X32" i="4"/>
  <c r="K14" i="2"/>
  <c r="K42" i="2"/>
  <c r="C35" i="2"/>
  <c r="C60" i="2"/>
  <c r="O28" i="2"/>
  <c r="C42" i="2"/>
  <c r="O10" i="2"/>
  <c r="V14" i="4"/>
  <c r="W38" i="4"/>
  <c r="C20" i="2"/>
  <c r="C29" i="2"/>
  <c r="C2" i="2"/>
  <c r="C3" i="2"/>
  <c r="K8" i="2"/>
  <c r="K36" i="2"/>
  <c r="O34" i="2"/>
  <c r="W6" i="4"/>
  <c r="X24" i="4"/>
  <c r="C6" i="2"/>
  <c r="C49" i="2"/>
  <c r="O30" i="2"/>
  <c r="K2" i="2"/>
  <c r="O26" i="2"/>
  <c r="V30" i="4"/>
  <c r="X12" i="4"/>
  <c r="O5" i="2"/>
  <c r="K39" i="2"/>
  <c r="C12" i="2"/>
  <c r="C58" i="2"/>
  <c r="C57" i="2"/>
  <c r="K22" i="2"/>
  <c r="O32" i="2"/>
  <c r="O9" i="2"/>
  <c r="C16" i="2"/>
  <c r="K29" i="2"/>
  <c r="X161" i="2" l="1"/>
  <c r="X167" i="2"/>
  <c r="X87" i="2"/>
  <c r="X99" i="2"/>
  <c r="X124" i="2"/>
  <c r="X92" i="2"/>
  <c r="X129" i="2"/>
  <c r="X60" i="2"/>
  <c r="X154" i="2"/>
  <c r="S38" i="2"/>
  <c r="G49" i="2"/>
  <c r="W49" i="2" s="1"/>
  <c r="X49" i="2" s="1"/>
  <c r="G37" i="2"/>
  <c r="W37" i="2" s="1"/>
  <c r="X37" i="2" s="1"/>
  <c r="G25" i="2"/>
  <c r="W25" i="2" s="1"/>
  <c r="G13" i="2"/>
  <c r="W13" i="2" s="1"/>
  <c r="X13" i="2" s="1"/>
  <c r="G26" i="2"/>
  <c r="W26" i="2" s="1"/>
  <c r="X26" i="2" s="1"/>
  <c r="G48" i="2"/>
  <c r="W48" i="2" s="1"/>
  <c r="X48" i="2" s="1"/>
  <c r="G36" i="2"/>
  <c r="W36" i="2" s="1"/>
  <c r="X36" i="2" s="1"/>
  <c r="G24" i="2"/>
  <c r="W24" i="2" s="1"/>
  <c r="X24" i="2" s="1"/>
  <c r="G12" i="2"/>
  <c r="W12" i="2" s="1"/>
  <c r="X12" i="2" s="1"/>
  <c r="G47" i="2"/>
  <c r="W47" i="2" s="1"/>
  <c r="X47" i="2" s="1"/>
  <c r="G35" i="2"/>
  <c r="W35" i="2" s="1"/>
  <c r="X35" i="2" s="1"/>
  <c r="G23" i="2"/>
  <c r="W23" i="2" s="1"/>
  <c r="X23" i="2" s="1"/>
  <c r="G11" i="2"/>
  <c r="W11" i="2" s="1"/>
  <c r="X11" i="2" s="1"/>
  <c r="G58" i="2"/>
  <c r="W58" i="2" s="1"/>
  <c r="X58" i="2" s="1"/>
  <c r="G46" i="2"/>
  <c r="W46" i="2" s="1"/>
  <c r="X46" i="2" s="1"/>
  <c r="G34" i="2"/>
  <c r="W34" i="2" s="1"/>
  <c r="X34" i="2" s="1"/>
  <c r="G22" i="2"/>
  <c r="W22" i="2" s="1"/>
  <c r="X22" i="2" s="1"/>
  <c r="G10" i="2"/>
  <c r="W10" i="2" s="1"/>
  <c r="X10" i="2" s="1"/>
  <c r="G57" i="2"/>
  <c r="W57" i="2" s="1"/>
  <c r="X57" i="2" s="1"/>
  <c r="G45" i="2"/>
  <c r="W45" i="2" s="1"/>
  <c r="X45" i="2" s="1"/>
  <c r="G33" i="2"/>
  <c r="W33" i="2" s="1"/>
  <c r="X33" i="2" s="1"/>
  <c r="G21" i="2"/>
  <c r="W21" i="2" s="1"/>
  <c r="X21" i="2" s="1"/>
  <c r="G9" i="2"/>
  <c r="W9" i="2" s="1"/>
  <c r="X9" i="2" s="1"/>
  <c r="G56" i="2"/>
  <c r="W56" i="2" s="1"/>
  <c r="X56" i="2" s="1"/>
  <c r="G44" i="2"/>
  <c r="W44" i="2" s="1"/>
  <c r="X44" i="2" s="1"/>
  <c r="G32" i="2"/>
  <c r="W32" i="2" s="1"/>
  <c r="X32" i="2" s="1"/>
  <c r="G20" i="2"/>
  <c r="W20" i="2" s="1"/>
  <c r="G8" i="2"/>
  <c r="W8" i="2" s="1"/>
  <c r="X8" i="2" s="1"/>
  <c r="G38" i="2"/>
  <c r="W38" i="2" s="1"/>
  <c r="X38" i="2" s="1"/>
  <c r="G55" i="2"/>
  <c r="W55" i="2" s="1"/>
  <c r="X55" i="2" s="1"/>
  <c r="G43" i="2"/>
  <c r="W43" i="2" s="1"/>
  <c r="X43" i="2" s="1"/>
  <c r="G31" i="2"/>
  <c r="W31" i="2" s="1"/>
  <c r="X31" i="2" s="1"/>
  <c r="G19" i="2"/>
  <c r="W19" i="2" s="1"/>
  <c r="X19" i="2" s="1"/>
  <c r="G7" i="2"/>
  <c r="W7" i="2" s="1"/>
  <c r="X7" i="2" s="1"/>
  <c r="G54" i="2"/>
  <c r="W54" i="2" s="1"/>
  <c r="X54" i="2" s="1"/>
  <c r="G42" i="2"/>
  <c r="W42" i="2" s="1"/>
  <c r="G30" i="2"/>
  <c r="W30" i="2" s="1"/>
  <c r="X30" i="2" s="1"/>
  <c r="G18" i="2"/>
  <c r="W18" i="2" s="1"/>
  <c r="X18" i="2" s="1"/>
  <c r="G6" i="2"/>
  <c r="W6" i="2" s="1"/>
  <c r="X6" i="2" s="1"/>
  <c r="G53" i="2"/>
  <c r="W53" i="2" s="1"/>
  <c r="X53" i="2" s="1"/>
  <c r="G41" i="2"/>
  <c r="W41" i="2" s="1"/>
  <c r="X41" i="2" s="1"/>
  <c r="G29" i="2"/>
  <c r="W29" i="2" s="1"/>
  <c r="X29" i="2" s="1"/>
  <c r="G17" i="2"/>
  <c r="W17" i="2" s="1"/>
  <c r="X17" i="2" s="1"/>
  <c r="G5" i="2"/>
  <c r="W5" i="2" s="1"/>
  <c r="X5" i="2" s="1"/>
  <c r="G50" i="2"/>
  <c r="W50" i="2" s="1"/>
  <c r="X50" i="2" s="1"/>
  <c r="G52" i="2"/>
  <c r="W52" i="2" s="1"/>
  <c r="X52" i="2" s="1"/>
  <c r="G40" i="2"/>
  <c r="W40" i="2" s="1"/>
  <c r="X40" i="2" s="1"/>
  <c r="G28" i="2"/>
  <c r="W28" i="2" s="1"/>
  <c r="G16" i="2"/>
  <c r="W16" i="2" s="1"/>
  <c r="X16" i="2" s="1"/>
  <c r="G4" i="2"/>
  <c r="W4" i="2" s="1"/>
  <c r="X4" i="2" s="1"/>
  <c r="G51" i="2"/>
  <c r="W51" i="2" s="1"/>
  <c r="X51" i="2" s="1"/>
  <c r="G39" i="2"/>
  <c r="W39" i="2" s="1"/>
  <c r="X39" i="2" s="1"/>
  <c r="G27" i="2"/>
  <c r="W27" i="2" s="1"/>
  <c r="X27" i="2" s="1"/>
  <c r="G15" i="2"/>
  <c r="W15" i="2" s="1"/>
  <c r="X15" i="2" s="1"/>
  <c r="G3" i="2"/>
  <c r="W3" i="2" s="1"/>
  <c r="X3" i="2" s="1"/>
  <c r="G14" i="2"/>
  <c r="W14" i="2" s="1"/>
  <c r="X14" i="2" s="1"/>
  <c r="O45" i="2"/>
  <c r="O35" i="2"/>
  <c r="O42" i="2"/>
  <c r="O41" i="2"/>
  <c r="K51" i="2"/>
  <c r="C66" i="2"/>
  <c r="X66" i="2" s="1"/>
  <c r="K56" i="2"/>
  <c r="O40" i="2"/>
  <c r="K52" i="2"/>
  <c r="K47" i="2"/>
  <c r="K55" i="2"/>
  <c r="O36" i="2"/>
  <c r="C74" i="2"/>
  <c r="X74" i="2" s="1"/>
  <c r="C68" i="2"/>
  <c r="X68" i="2" s="1"/>
  <c r="C69" i="2"/>
  <c r="X69" i="2" s="1"/>
  <c r="C62" i="2"/>
  <c r="X62" i="2" s="1"/>
  <c r="O37" i="2"/>
  <c r="C70" i="2"/>
  <c r="X70" i="2" s="1"/>
  <c r="S42" i="2"/>
  <c r="S39" i="2"/>
  <c r="C71" i="2"/>
  <c r="X71" i="2" s="1"/>
  <c r="K54" i="2"/>
  <c r="S41" i="2"/>
  <c r="K48" i="2"/>
  <c r="C64" i="2"/>
  <c r="X64" i="2" s="1"/>
  <c r="K49" i="2"/>
  <c r="C63" i="2"/>
  <c r="X63" i="2" s="1"/>
  <c r="K58" i="2"/>
  <c r="S44" i="2"/>
  <c r="S50" i="2"/>
  <c r="S40" i="2"/>
  <c r="O39" i="2"/>
  <c r="C72" i="2"/>
  <c r="X72" i="2" s="1"/>
  <c r="C67" i="2"/>
  <c r="X67" i="2" s="1"/>
  <c r="O43" i="2"/>
  <c r="O46" i="2"/>
  <c r="C65" i="2"/>
  <c r="X65" i="2" s="1"/>
  <c r="S49" i="2"/>
  <c r="S48" i="2"/>
  <c r="S46" i="2"/>
  <c r="K53" i="2"/>
  <c r="K57" i="2"/>
  <c r="C61" i="2"/>
  <c r="X61" i="2" s="1"/>
  <c r="O47" i="2"/>
  <c r="S43" i="2"/>
  <c r="S47" i="2"/>
  <c r="O38" i="2"/>
  <c r="C73" i="2"/>
  <c r="X73" i="2" s="1"/>
  <c r="O44" i="2"/>
  <c r="K50" i="2"/>
  <c r="K46" i="2"/>
  <c r="X42" i="2"/>
  <c r="X28" i="2"/>
  <c r="X25" i="2"/>
  <c r="X20" i="2"/>
  <c r="W40" i="4"/>
  <c r="W45" i="4" s="1"/>
  <c r="X40" i="4"/>
  <c r="W44" i="4" s="1"/>
  <c r="V40" i="4"/>
  <c r="W46" i="4" s="1"/>
  <c r="B22" i="1" l="1"/>
  <c r="B23" i="1" s="1"/>
  <c r="B57" i="4" s="1"/>
  <c r="B58" i="4" s="1"/>
  <c r="B55" i="1" s="1"/>
  <c r="B56" i="1" s="1"/>
  <c r="V50" i="4"/>
  <c r="W50" i="4" s="1"/>
  <c r="V51" i="4"/>
  <c r="W51" i="4" s="1"/>
  <c r="B57" i="1" l="1"/>
  <c r="B59" i="1"/>
  <c r="O53" i="4"/>
  <c r="O54" i="4" s="1"/>
  <c r="B60" i="1" l="1"/>
</calcChain>
</file>

<file path=xl/sharedStrings.xml><?xml version="1.0" encoding="utf-8"?>
<sst xmlns="http://schemas.openxmlformats.org/spreadsheetml/2006/main" count="192" uniqueCount="122">
  <si>
    <t>Wärmepumpentyp</t>
  </si>
  <si>
    <t>Eingabe Daten</t>
  </si>
  <si>
    <t>Gebäudetyp</t>
  </si>
  <si>
    <t>Beheizte Fläche</t>
  </si>
  <si>
    <t>kW</t>
  </si>
  <si>
    <t>m²</t>
  </si>
  <si>
    <t>Personen im Haushalt</t>
  </si>
  <si>
    <t>Wasserverbrauch</t>
  </si>
  <si>
    <t>mittel</t>
  </si>
  <si>
    <t>Personen</t>
  </si>
  <si>
    <t>W/m²</t>
  </si>
  <si>
    <t>Gebäude Heizlast</t>
  </si>
  <si>
    <t>Warmwasserbedarf</t>
  </si>
  <si>
    <t>l/Tag</t>
  </si>
  <si>
    <t>spez. Warmwasser Heizlast</t>
  </si>
  <si>
    <t>spez. Gebäude Heizlast</t>
  </si>
  <si>
    <t>Warmwasser Heizlast</t>
  </si>
  <si>
    <t>Gesamt Heizlast</t>
  </si>
  <si>
    <t>Normaußentemperatur</t>
  </si>
  <si>
    <t>°C</t>
  </si>
  <si>
    <t>Maximalleistung EU08L</t>
  </si>
  <si>
    <t>Maximalleistung EU13L</t>
  </si>
  <si>
    <t>Lufttemperatur</t>
  </si>
  <si>
    <t>Leistung Gebäude</t>
  </si>
  <si>
    <t>max. erf. Zusatzheizleistung</t>
  </si>
  <si>
    <t>Dieses Planungstool ersetzt keine normgerechte Heizlastberechnung des Gebäudes</t>
  </si>
  <si>
    <t>Planungstool Gebäudeheizlast</t>
  </si>
  <si>
    <t>www.lambda-wp.at</t>
  </si>
  <si>
    <t>Bivalenzleistung</t>
  </si>
  <si>
    <t>Bivalenztemperatur</t>
  </si>
  <si>
    <t>Maximalleistung</t>
  </si>
  <si>
    <t>Leistungdiff</t>
  </si>
  <si>
    <t>Leistung %</t>
  </si>
  <si>
    <t>Tluft</t>
  </si>
  <si>
    <t>h warm</t>
  </si>
  <si>
    <t>h mittel</t>
  </si>
  <si>
    <t>h kalt</t>
  </si>
  <si>
    <t>Wärme warm</t>
  </si>
  <si>
    <t>Wärme mittel</t>
  </si>
  <si>
    <t>wärme kalt</t>
  </si>
  <si>
    <t>SummeWärme warm</t>
  </si>
  <si>
    <t>SummeWärme mittel</t>
  </si>
  <si>
    <t>Summewärme kalt</t>
  </si>
  <si>
    <t>Energieverbrauch</t>
  </si>
  <si>
    <t>kWh</t>
  </si>
  <si>
    <t>Warmwasseranteil</t>
  </si>
  <si>
    <t>Heizenergieverbrauch</t>
  </si>
  <si>
    <t>Leistung warm</t>
  </si>
  <si>
    <t>Leistung mittel</t>
  </si>
  <si>
    <t>Leistung kalt</t>
  </si>
  <si>
    <t>Auswertung mit:</t>
  </si>
  <si>
    <t>Heizlast</t>
  </si>
  <si>
    <t>Normaußentemp</t>
  </si>
  <si>
    <t>Tiefsttemp Jahresmittel</t>
  </si>
  <si>
    <t>Heizleistung mittleres Jahr</t>
  </si>
  <si>
    <t>k</t>
  </si>
  <si>
    <t>d</t>
  </si>
  <si>
    <t>office@lambda-wp.at </t>
  </si>
  <si>
    <t>EU13L</t>
  </si>
  <si>
    <t>EU08L</t>
  </si>
  <si>
    <t>m</t>
  </si>
  <si>
    <t>w</t>
  </si>
  <si>
    <t>Heizsystem</t>
  </si>
  <si>
    <t>SCOP Heizen</t>
  </si>
  <si>
    <t>€/kWh</t>
  </si>
  <si>
    <t>angepasst</t>
  </si>
  <si>
    <t>SCOP tat</t>
  </si>
  <si>
    <t>Gesamtwärmebedarf</t>
  </si>
  <si>
    <t>davon für Warmwasser</t>
  </si>
  <si>
    <t>COP A10W50</t>
  </si>
  <si>
    <t>ca.</t>
  </si>
  <si>
    <t>h</t>
  </si>
  <si>
    <t>Bivalenzdiff</t>
  </si>
  <si>
    <t>K</t>
  </si>
  <si>
    <t>Stundensumme</t>
  </si>
  <si>
    <t>Stromverbrauch Heizstab</t>
  </si>
  <si>
    <t>€/a</t>
  </si>
  <si>
    <t>Öl</t>
  </si>
  <si>
    <t>Peletts</t>
  </si>
  <si>
    <t>Erdgas</t>
  </si>
  <si>
    <t>Die kalkulierten Jahresverbräuche stellen Richtwerte dar und können in der Praxis abweichen.</t>
  </si>
  <si>
    <t>Ausgabe Daten / Leistung</t>
  </si>
  <si>
    <t>Ausgabe Daten / Energiebedarf</t>
  </si>
  <si>
    <t>Wärmebedarf warm</t>
  </si>
  <si>
    <t>WB mittel</t>
  </si>
  <si>
    <t>WB kalt</t>
  </si>
  <si>
    <t>Verbrauch - Leistung</t>
  </si>
  <si>
    <t>WB mittleres Jahr</t>
  </si>
  <si>
    <t>WB</t>
  </si>
  <si>
    <t>Aufheizfaktor und Reserve</t>
  </si>
  <si>
    <t>Bei Verwendung eines zusätzlichen Wärmeerzeugers (Solaranlage, Holzkessel, Kachelofen) kann es zu deutlichen Abweichungen kommen.</t>
  </si>
  <si>
    <t>Anzahl</t>
  </si>
  <si>
    <t>Aufheizfaktor</t>
  </si>
  <si>
    <t>Ölverbrauch</t>
  </si>
  <si>
    <t xml:space="preserve">Energiepreise </t>
  </si>
  <si>
    <t>Energiepreise</t>
  </si>
  <si>
    <t>Heizöl</t>
  </si>
  <si>
    <t>Gas</t>
  </si>
  <si>
    <t>Strom</t>
  </si>
  <si>
    <t>Pellets</t>
  </si>
  <si>
    <t>Gesamtstromverbrauch</t>
  </si>
  <si>
    <t>Verbrauch Heizen</t>
  </si>
  <si>
    <t>Verbrauch Warmwasser</t>
  </si>
  <si>
    <t>Verbrauch Heizstab</t>
  </si>
  <si>
    <t>Gesamtjahresverbrauch</t>
  </si>
  <si>
    <t>Hydraulische Heizungseinbindung</t>
  </si>
  <si>
    <t>Effizienzkorrektur</t>
  </si>
  <si>
    <t>thermische Solaranlage*</t>
  </si>
  <si>
    <t>*Einfluss auf Jahreseffizienz nicht auf Leistungsberechnung</t>
  </si>
  <si>
    <t>Kommission:</t>
  </si>
  <si>
    <t xml:space="preserve">T: +43 (0)5334 30777 </t>
  </si>
  <si>
    <t>Fußbodenheizung 35°C</t>
  </si>
  <si>
    <t>Maximalleistung EU15L</t>
  </si>
  <si>
    <t>EU15L</t>
  </si>
  <si>
    <t>Maximalleistung EU20L</t>
  </si>
  <si>
    <t>EU20L</t>
  </si>
  <si>
    <t xml:space="preserve"> </t>
  </si>
  <si>
    <t>direkt</t>
  </si>
  <si>
    <t>Perlmooserstraße 2 | A-6322 Kirchbichl</t>
  </si>
  <si>
    <t>EU10L</t>
  </si>
  <si>
    <t>Maximalleistung EU10L</t>
  </si>
  <si>
    <t>Neubau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</si>
</sst>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3" borderId="1" xfId="0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2" xfId="0" applyFill="1" applyBorder="1"/>
    <xf numFmtId="1" fontId="0" fillId="3" borderId="0" xfId="0" applyNumberForma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Alignment="1">
      <alignment vertical="center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/>
    <xf numFmtId="1" fontId="0" fillId="0" borderId="0" xfId="0" applyNumberFormat="1"/>
    <xf numFmtId="165" fontId="0" fillId="0" borderId="0" xfId="0" applyNumberFormat="1"/>
    <xf numFmtId="2" fontId="0" fillId="3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0" xfId="0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Heizlast</c:v>
          </c:tx>
          <c:spPr>
            <a:ln w="25400" cap="flat" cmpd="dbl" algn="ctr">
              <a:solidFill>
                <a:schemeClr val="accent1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Leistungsdaten!$U$2:$U$214</c:f>
              <c:numCache>
                <c:formatCode>0.0</c:formatCode>
                <c:ptCount val="213"/>
                <c:pt idx="0">
                  <c:v>-21.128759231279499</c:v>
                </c:pt>
                <c:pt idx="1">
                  <c:v>-20.9117745802237</c:v>
                </c:pt>
                <c:pt idx="2">
                  <c:v>-20.694697936591599</c:v>
                </c:pt>
                <c:pt idx="3">
                  <c:v>-20.4775300518675</c:v>
                </c:pt>
                <c:pt idx="4">
                  <c:v>-20.2602716431315</c:v>
                </c:pt>
                <c:pt idx="5">
                  <c:v>-20.042923394480699</c:v>
                </c:pt>
                <c:pt idx="6">
                  <c:v>-19.825485958394001</c:v>
                </c:pt>
                <c:pt idx="7">
                  <c:v>-19.607959957044201</c:v>
                </c:pt>
                <c:pt idx="8">
                  <c:v>-19.390345983557101</c:v>
                </c:pt>
                <c:pt idx="9">
                  <c:v>-19.172644603221499</c:v>
                </c:pt>
                <c:pt idx="10">
                  <c:v>-18.954856354652399</c:v>
                </c:pt>
                <c:pt idx="11">
                  <c:v>-18.736981750906999</c:v>
                </c:pt>
                <c:pt idx="12">
                  <c:v>-18.519021280558199</c:v>
                </c:pt>
                <c:pt idx="13">
                  <c:v>-18.300975408725499</c:v>
                </c:pt>
                <c:pt idx="14">
                  <c:v>-18.082844578065401</c:v>
                </c:pt>
                <c:pt idx="15">
                  <c:v>-17.864629209724001</c:v>
                </c:pt>
                <c:pt idx="16">
                  <c:v>-17.646329704251801</c:v>
                </c:pt>
                <c:pt idx="17">
                  <c:v>-17.427946442483101</c:v>
                </c:pt>
                <c:pt idx="18">
                  <c:v>-17.209479786381699</c:v>
                </c:pt>
                <c:pt idx="19">
                  <c:v>-16.990930079853602</c:v>
                </c:pt>
                <c:pt idx="20">
                  <c:v>-16.772297649528898</c:v>
                </c:pt>
                <c:pt idx="21">
                  <c:v>-16.553582805513098</c:v>
                </c:pt>
                <c:pt idx="22">
                  <c:v>-16.334785842110001</c:v>
                </c:pt>
                <c:pt idx="23">
                  <c:v>-16.1159070385172</c:v>
                </c:pt>
                <c:pt idx="24">
                  <c:v>-15.8969466594948</c:v>
                </c:pt>
                <c:pt idx="25">
                  <c:v>-15.677904956009</c:v>
                </c:pt>
                <c:pt idx="26">
                  <c:v>-15.4587821658516</c:v>
                </c:pt>
                <c:pt idx="27">
                  <c:v>-15.2395785142355</c:v>
                </c:pt>
                <c:pt idx="28">
                  <c:v>-15.020294214368899</c:v>
                </c:pt>
                <c:pt idx="29">
                  <c:v>-14.8009294680071</c:v>
                </c:pt>
                <c:pt idx="30">
                  <c:v>-14.581484465984801</c:v>
                </c:pt>
                <c:pt idx="31">
                  <c:v>-14.361959388727399</c:v>
                </c:pt>
                <c:pt idx="32">
                  <c:v>-14.1423544067446</c:v>
                </c:pt>
                <c:pt idx="33">
                  <c:v>-13.9226696811054</c:v>
                </c:pt>
                <c:pt idx="34">
                  <c:v>-13.7029053638954</c:v>
                </c:pt>
                <c:pt idx="35">
                  <c:v>-13.4830615986581</c:v>
                </c:pt>
                <c:pt idx="36">
                  <c:v>-13.263138520819499</c:v>
                </c:pt>
                <c:pt idx="37">
                  <c:v>-13.0431362580978</c:v>
                </c:pt>
                <c:pt idx="38">
                  <c:v>-12.823054930898101</c:v>
                </c:pt>
                <c:pt idx="39">
                  <c:v>-12.6028946526932</c:v>
                </c:pt>
                <c:pt idx="40">
                  <c:v>-12.3826555303903</c:v>
                </c:pt>
                <c:pt idx="41">
                  <c:v>-12.162337664684999</c:v>
                </c:pt>
                <c:pt idx="42">
                  <c:v>-11.9419411504033</c:v>
                </c:pt>
                <c:pt idx="43">
                  <c:v>-11.7214660768299</c:v>
                </c:pt>
                <c:pt idx="44">
                  <c:v>-11.500912528026999</c:v>
                </c:pt>
                <c:pt idx="45">
                  <c:v>-11.280280583140399</c:v>
                </c:pt>
                <c:pt idx="46">
                  <c:v>-11.059570316695501</c:v>
                </c:pt>
                <c:pt idx="47">
                  <c:v>-10.838781798883399</c:v>
                </c:pt>
                <c:pt idx="48">
                  <c:v>-10.6179150958361</c:v>
                </c:pt>
                <c:pt idx="49">
                  <c:v>-10.3969702698937</c:v>
                </c:pt>
                <c:pt idx="50">
                  <c:v>-10.1759473798608</c:v>
                </c:pt>
                <c:pt idx="51">
                  <c:v>-9.9548464812552204</c:v>
                </c:pt>
                <c:pt idx="52">
                  <c:v>-9.7336676265483604</c:v>
                </c:pt>
                <c:pt idx="53">
                  <c:v>-9.5124108653966406</c:v>
                </c:pt>
                <c:pt idx="54">
                  <c:v>-9.2910762448657707</c:v>
                </c:pt>
                <c:pt idx="55">
                  <c:v>-9.0696638096473006</c:v>
                </c:pt>
                <c:pt idx="56">
                  <c:v>-8.8481736022679591</c:v>
                </c:pt>
                <c:pt idx="57">
                  <c:v>-8.6266056632920094</c:v>
                </c:pt>
                <c:pt idx="58">
                  <c:v>-8.4049600315169197</c:v>
                </c:pt>
                <c:pt idx="59">
                  <c:v>-8.1832367441626204</c:v>
                </c:pt>
                <c:pt idx="60">
                  <c:v>-7.9614358370544904</c:v>
                </c:pt>
                <c:pt idx="61">
                  <c:v>-7.7395573448003603</c:v>
                </c:pt>
                <c:pt idx="62">
                  <c:v>-7.5176013009618403</c:v>
                </c:pt>
                <c:pt idx="63">
                  <c:v>-7.2955677382199999</c:v>
                </c:pt>
                <c:pt idx="64">
                  <c:v>-7.0734566885357202</c:v>
                </c:pt>
                <c:pt idx="65">
                  <c:v>-6.8512681833049598</c:v>
                </c:pt>
                <c:pt idx="66">
                  <c:v>-6.6290022535089399</c:v>
                </c:pt>
                <c:pt idx="67">
                  <c:v>-6.4066589298596801</c:v>
                </c:pt>
                <c:pt idx="68">
                  <c:v>-6.1842382429407703</c:v>
                </c:pt>
                <c:pt idx="69">
                  <c:v>-5.9617402233438002</c:v>
                </c:pt>
                <c:pt idx="70">
                  <c:v>-5.7391649018004598</c:v>
                </c:pt>
                <c:pt idx="71">
                  <c:v>-5.5105511859645002</c:v>
                </c:pt>
                <c:pt idx="72">
                  <c:v>-5.2749274900219598</c:v>
                </c:pt>
                <c:pt idx="73">
                  <c:v>-5.0392101726076097</c:v>
                </c:pt>
                <c:pt idx="74">
                  <c:v>-4.80339897880999</c:v>
                </c:pt>
                <c:pt idx="75">
                  <c:v>-4.5674936610387498</c:v>
                </c:pt>
                <c:pt idx="76">
                  <c:v>-4.3314939790246703</c:v>
                </c:pt>
                <c:pt idx="77">
                  <c:v>-4.0953996998196596</c:v>
                </c:pt>
                <c:pt idx="78">
                  <c:v>-3.8592105977967499</c:v>
                </c:pt>
                <c:pt idx="79">
                  <c:v>-3.6229264546500999</c:v>
                </c:pt>
                <c:pt idx="80">
                  <c:v>-3.38654705939499</c:v>
                </c:pt>
                <c:pt idx="81">
                  <c:v>-3.1500722083678498</c:v>
                </c:pt>
                <c:pt idx="82">
                  <c:v>-2.91350170522619</c:v>
                </c:pt>
                <c:pt idx="83">
                  <c:v>-2.6768353609486901</c:v>
                </c:pt>
                <c:pt idx="84">
                  <c:v>-2.4400729938351402</c:v>
                </c:pt>
                <c:pt idx="85">
                  <c:v>-2.2032144295064402</c:v>
                </c:pt>
                <c:pt idx="86">
                  <c:v>-1.96625950090465</c:v>
                </c:pt>
                <c:pt idx="87">
                  <c:v>-1.72920804829292</c:v>
                </c:pt>
                <c:pt idx="88">
                  <c:v>-1.4920599192555499</c:v>
                </c:pt>
                <c:pt idx="89">
                  <c:v>-1.2548149686979599</c:v>
                </c:pt>
                <c:pt idx="90">
                  <c:v>-1.0174730588467</c:v>
                </c:pt>
                <c:pt idx="91">
                  <c:v>-0.78003405924943103</c:v>
                </c:pt>
                <c:pt idx="92">
                  <c:v>-0.54249784677494695</c:v>
                </c:pt>
                <c:pt idx="93">
                  <c:v>-0.30486430561318001</c:v>
                </c:pt>
                <c:pt idx="94">
                  <c:v>-6.7133327275176805E-2</c:v>
                </c:pt>
                <c:pt idx="95">
                  <c:v>0.17069518940689299</c:v>
                </c:pt>
                <c:pt idx="96">
                  <c:v>0.40862133827972802</c:v>
                </c:pt>
                <c:pt idx="97">
                  <c:v>0.64664520586889396</c:v>
                </c:pt>
                <c:pt idx="98">
                  <c:v>0.88476687137884602</c:v>
                </c:pt>
                <c:pt idx="99">
                  <c:v>1.1229864066929001</c:v>
                </c:pt>
                <c:pt idx="100">
                  <c:v>1.3613038763732599</c:v>
                </c:pt>
                <c:pt idx="101">
                  <c:v>1.5997193376609899</c:v>
                </c:pt>
                <c:pt idx="102">
                  <c:v>1.83823284047604</c:v>
                </c:pt>
                <c:pt idx="103">
                  <c:v>2.07684442741721</c:v>
                </c:pt>
                <c:pt idx="104">
                  <c:v>2.3155541337622099</c:v>
                </c:pt>
                <c:pt idx="105">
                  <c:v>2.55436198746759</c:v>
                </c:pt>
                <c:pt idx="106">
                  <c:v>2.79326800916881</c:v>
                </c:pt>
                <c:pt idx="107">
                  <c:v>3.0322722121801702</c:v>
                </c:pt>
                <c:pt idx="108">
                  <c:v>3.27137460249486</c:v>
                </c:pt>
                <c:pt idx="109">
                  <c:v>3.51057517878494</c:v>
                </c:pt>
                <c:pt idx="110">
                  <c:v>3.7498739324013401</c:v>
                </c:pt>
                <c:pt idx="111">
                  <c:v>3.98927084737389</c:v>
                </c:pt>
                <c:pt idx="112">
                  <c:v>4.2287659004112497</c:v>
                </c:pt>
                <c:pt idx="113">
                  <c:v>4.4683590609009904</c:v>
                </c:pt>
                <c:pt idx="114">
                  <c:v>4.7080502909095401</c:v>
                </c:pt>
                <c:pt idx="115">
                  <c:v>4.9478395451822204</c:v>
                </c:pt>
                <c:pt idx="116">
                  <c:v>5.18772677114318</c:v>
                </c:pt>
                <c:pt idx="117">
                  <c:v>5.4277119088954899</c:v>
                </c:pt>
                <c:pt idx="118">
                  <c:v>5.6677948912210896</c:v>
                </c:pt>
                <c:pt idx="119">
                  <c:v>5.9079756435807598</c:v>
                </c:pt>
                <c:pt idx="120">
                  <c:v>6.1482540841141997</c:v>
                </c:pt>
                <c:pt idx="121">
                  <c:v>6.3886301236399303</c:v>
                </c:pt>
                <c:pt idx="122">
                  <c:v>6.6291036656553999</c:v>
                </c:pt>
                <c:pt idx="123">
                  <c:v>6.8696746063368899</c:v>
                </c:pt>
                <c:pt idx="124">
                  <c:v>7.1103428345395798</c:v>
                </c:pt>
                <c:pt idx="125">
                  <c:v>7.3511082317975198</c:v>
                </c:pt>
                <c:pt idx="126">
                  <c:v>7.5919706723236198</c:v>
                </c:pt>
                <c:pt idx="127">
                  <c:v>7.8329300230096903</c:v>
                </c:pt>
                <c:pt idx="128">
                  <c:v>8.0739861434263798</c:v>
                </c:pt>
                <c:pt idx="129">
                  <c:v>8.3151388858232504</c:v>
                </c:pt>
                <c:pt idx="130">
                  <c:v>8.5563880951286997</c:v>
                </c:pt>
                <c:pt idx="131">
                  <c:v>8.7977336089500202</c:v>
                </c:pt>
                <c:pt idx="132">
                  <c:v>9.0391752575733904</c:v>
                </c:pt>
                <c:pt idx="133">
                  <c:v>9.2807128639638403</c:v>
                </c:pt>
                <c:pt idx="134">
                  <c:v>9.5223462437652699</c:v>
                </c:pt>
                <c:pt idx="135">
                  <c:v>9.7640752053004896</c:v>
                </c:pt>
                <c:pt idx="136">
                  <c:v>10.005899549571099</c:v>
                </c:pt>
                <c:pt idx="137">
                  <c:v>10.247819070257799</c:v>
                </c:pt>
                <c:pt idx="138">
                  <c:v>10.4898335537198</c:v>
                </c:pt>
                <c:pt idx="139">
                  <c:v>10.7319427789954</c:v>
                </c:pt>
                <c:pt idx="140">
                  <c:v>10.9741465178019</c:v>
                </c:pt>
                <c:pt idx="141">
                  <c:v>11.216444534535301</c:v>
                </c:pt>
                <c:pt idx="142">
                  <c:v>11.458836586270399</c:v>
                </c:pt>
                <c:pt idx="143">
                  <c:v>11.701322422761001</c:v>
                </c:pt>
                <c:pt idx="144">
                  <c:v>11.943901786439801</c:v>
                </c:pt>
                <c:pt idx="145">
                  <c:v>12.186574412418301</c:v>
                </c:pt>
                <c:pt idx="146">
                  <c:v>12.4293400284869</c:v>
                </c:pt>
                <c:pt idx="147">
                  <c:v>12.672198355114899</c:v>
                </c:pt>
                <c:pt idx="148">
                  <c:v>12.915149105450499</c:v>
                </c:pt>
                <c:pt idx="149">
                  <c:v>13.158191985320601</c:v>
                </c:pt>
                <c:pt idx="150">
                  <c:v>13.4013266932312</c:v>
                </c:pt>
                <c:pt idx="151">
                  <c:v>13.644552920367</c:v>
                </c:pt>
                <c:pt idx="152">
                  <c:v>13.8878703505916</c:v>
                </c:pt>
                <c:pt idx="153">
                  <c:v>14.1312786604477</c:v>
                </c:pt>
                <c:pt idx="154">
                  <c:v>14.374777519156501</c:v>
                </c:pt>
                <c:pt idx="155">
                  <c:v>14.6183665886184</c:v>
                </c:pt>
                <c:pt idx="156">
                  <c:v>14.8620455234124</c:v>
                </c:pt>
                <c:pt idx="157">
                  <c:v>15.105813970796699</c:v>
                </c:pt>
                <c:pt idx="158">
                  <c:v>15.349671570708001</c:v>
                </c:pt>
                <c:pt idx="159">
                  <c:v>15.5936179557622</c:v>
                </c:pt>
                <c:pt idx="160">
                  <c:v>15.8376527512539</c:v>
                </c:pt>
                <c:pt idx="161">
                  <c:v>16.081775575156598</c:v>
                </c:pt>
                <c:pt idx="162">
                  <c:v>16.3259860381227</c:v>
                </c:pt>
                <c:pt idx="163">
                  <c:v>16.5702837434835</c:v>
                </c:pt>
                <c:pt idx="164">
                  <c:v>16.814668287248999</c:v>
                </c:pt>
                <c:pt idx="165">
                  <c:v>17.059139258108299</c:v>
                </c:pt>
                <c:pt idx="166">
                  <c:v>17.3036962374292</c:v>
                </c:pt>
                <c:pt idx="167">
                  <c:v>17.548338799258602</c:v>
                </c:pt>
                <c:pt idx="168">
                  <c:v>17.793066510321999</c:v>
                </c:pt>
                <c:pt idx="169">
                  <c:v>18.037878930024</c:v>
                </c:pt>
                <c:pt idx="170">
                  <c:v>18.282775610447899</c:v>
                </c:pt>
                <c:pt idx="171">
                  <c:v>18.527756096356001</c:v>
                </c:pt>
                <c:pt idx="172">
                  <c:v>18.772819925189399</c:v>
                </c:pt>
                <c:pt idx="173">
                  <c:v>19.017966627068098</c:v>
                </c:pt>
                <c:pt idx="174">
                  <c:v>19.263195724791</c:v>
                </c:pt>
                <c:pt idx="175">
                  <c:v>19.508506733835802</c:v>
                </c:pt>
                <c:pt idx="176">
                  <c:v>19.7538991623592</c:v>
                </c:pt>
                <c:pt idx="177">
                  <c:v>19.999372511196601</c:v>
                </c:pt>
                <c:pt idx="178">
                  <c:v>20.244926273862401</c:v>
                </c:pt>
                <c:pt idx="179">
                  <c:v>20.4905599365499</c:v>
                </c:pt>
                <c:pt idx="180">
                  <c:v>20.736272978131101</c:v>
                </c:pt>
                <c:pt idx="181">
                  <c:v>20.9820648701571</c:v>
                </c:pt>
                <c:pt idx="182">
                  <c:v>21.227935076857701</c:v>
                </c:pt>
                <c:pt idx="183">
                  <c:v>21.473883055141702</c:v>
                </c:pt>
                <c:pt idx="184">
                  <c:v>21.719908254596699</c:v>
                </c:pt>
                <c:pt idx="185">
                  <c:v>21.966010117489098</c:v>
                </c:pt>
                <c:pt idx="186">
                  <c:v>22.212188078764399</c:v>
                </c:pt>
                <c:pt idx="187">
                  <c:v>22.458441566046702</c:v>
                </c:pt>
                <c:pt idx="188">
                  <c:v>22.704769999639201</c:v>
                </c:pt>
                <c:pt idx="189">
                  <c:v>22.951172792523899</c:v>
                </c:pt>
                <c:pt idx="190">
                  <c:v>23.197649350361601</c:v>
                </c:pt>
                <c:pt idx="191">
                  <c:v>23.444199071492001</c:v>
                </c:pt>
                <c:pt idx="192">
                  <c:v>23.690821346933699</c:v>
                </c:pt>
                <c:pt idx="193">
                  <c:v>23.937515560384298</c:v>
                </c:pt>
                <c:pt idx="194">
                  <c:v>24.1842810882201</c:v>
                </c:pt>
                <c:pt idx="195">
                  <c:v>24.4311172994963</c:v>
                </c:pt>
                <c:pt idx="196">
                  <c:v>24.6780235559471</c:v>
                </c:pt>
                <c:pt idx="197">
                  <c:v>24.924999211985199</c:v>
                </c:pt>
                <c:pt idx="198">
                  <c:v>25.172043614702801</c:v>
                </c:pt>
                <c:pt idx="199">
                  <c:v>25.419156103870399</c:v>
                </c:pt>
                <c:pt idx="200">
                  <c:v>25.666336011937702</c:v>
                </c:pt>
                <c:pt idx="201">
                  <c:v>25.913582664033001</c:v>
                </c:pt>
                <c:pt idx="202">
                  <c:v>26.1608953779639</c:v>
                </c:pt>
                <c:pt idx="203">
                  <c:v>26.408273464216499</c:v>
                </c:pt>
                <c:pt idx="204">
                  <c:v>26.6557162259558</c:v>
                </c:pt>
                <c:pt idx="205">
                  <c:v>26.903222959025999</c:v>
                </c:pt>
                <c:pt idx="206">
                  <c:v>27.1507929519497</c:v>
                </c:pt>
                <c:pt idx="207">
                  <c:v>27.398425485928701</c:v>
                </c:pt>
                <c:pt idx="208">
                  <c:v>27.646119834843599</c:v>
                </c:pt>
                <c:pt idx="209">
                  <c:v>27.8938752652539</c:v>
                </c:pt>
                <c:pt idx="210">
                  <c:v>28.141691036398001</c:v>
                </c:pt>
                <c:pt idx="211">
                  <c:v>28.389566400192901</c:v>
                </c:pt>
                <c:pt idx="212">
                  <c:v>28.637500601234802</c:v>
                </c:pt>
              </c:numCache>
            </c:numRef>
          </c:xVal>
          <c:yVal>
            <c:numRef>
              <c:f>Leistungsdaten!$W$2:$W$214</c:f>
              <c:numCache>
                <c:formatCode>0.0</c:formatCode>
                <c:ptCount val="213"/>
                <c:pt idx="0">
                  <c:v>9.502779132692563</c:v>
                </c:pt>
                <c:pt idx="1">
                  <c:v>9.502779132692563</c:v>
                </c:pt>
                <c:pt idx="2">
                  <c:v>9.502779132692563</c:v>
                </c:pt>
                <c:pt idx="3">
                  <c:v>9.502779132692563</c:v>
                </c:pt>
                <c:pt idx="4">
                  <c:v>9.502779132692563</c:v>
                </c:pt>
                <c:pt idx="5">
                  <c:v>9.502779132692563</c:v>
                </c:pt>
                <c:pt idx="6">
                  <c:v>9.502779132692563</c:v>
                </c:pt>
                <c:pt idx="7">
                  <c:v>9.502779132692563</c:v>
                </c:pt>
                <c:pt idx="8">
                  <c:v>9.502779132692563</c:v>
                </c:pt>
                <c:pt idx="9">
                  <c:v>9.502779132692563</c:v>
                </c:pt>
                <c:pt idx="10">
                  <c:v>9.502779132692563</c:v>
                </c:pt>
                <c:pt idx="11">
                  <c:v>9.502779132692563</c:v>
                </c:pt>
                <c:pt idx="12">
                  <c:v>9.502779132692563</c:v>
                </c:pt>
                <c:pt idx="13">
                  <c:v>9.502779132692563</c:v>
                </c:pt>
                <c:pt idx="14">
                  <c:v>9.502779132692563</c:v>
                </c:pt>
                <c:pt idx="15">
                  <c:v>9.502779132692563</c:v>
                </c:pt>
                <c:pt idx="16">
                  <c:v>9.502779132692563</c:v>
                </c:pt>
                <c:pt idx="17">
                  <c:v>9.502779132692563</c:v>
                </c:pt>
                <c:pt idx="18">
                  <c:v>9.502779132692563</c:v>
                </c:pt>
                <c:pt idx="19">
                  <c:v>9.502779132692563</c:v>
                </c:pt>
                <c:pt idx="20">
                  <c:v>9.502779132692563</c:v>
                </c:pt>
                <c:pt idx="21">
                  <c:v>9.502779132692563</c:v>
                </c:pt>
                <c:pt idx="22">
                  <c:v>9.502779132692563</c:v>
                </c:pt>
                <c:pt idx="23">
                  <c:v>9.502779132692563</c:v>
                </c:pt>
                <c:pt idx="24">
                  <c:v>9.502779132692563</c:v>
                </c:pt>
                <c:pt idx="25">
                  <c:v>9.502779132692563</c:v>
                </c:pt>
                <c:pt idx="26">
                  <c:v>9.502779132692563</c:v>
                </c:pt>
                <c:pt idx="27">
                  <c:v>9.502779132692563</c:v>
                </c:pt>
                <c:pt idx="28">
                  <c:v>9.502779132692563</c:v>
                </c:pt>
                <c:pt idx="29">
                  <c:v>9.502779132692563</c:v>
                </c:pt>
                <c:pt idx="30">
                  <c:v>9.502779132692563</c:v>
                </c:pt>
                <c:pt idx="31">
                  <c:v>9.502779132692563</c:v>
                </c:pt>
                <c:pt idx="32">
                  <c:v>9.502779132692563</c:v>
                </c:pt>
                <c:pt idx="33">
                  <c:v>9.502779132692563</c:v>
                </c:pt>
                <c:pt idx="34">
                  <c:v>9.502779132692563</c:v>
                </c:pt>
                <c:pt idx="35">
                  <c:v>9.502779132692563</c:v>
                </c:pt>
                <c:pt idx="36">
                  <c:v>9.502779132692563</c:v>
                </c:pt>
                <c:pt idx="37">
                  <c:v>9.502779132692563</c:v>
                </c:pt>
                <c:pt idx="38">
                  <c:v>9.502779132692563</c:v>
                </c:pt>
                <c:pt idx="39">
                  <c:v>9.502779132692563</c:v>
                </c:pt>
                <c:pt idx="40">
                  <c:v>9.502779132692563</c:v>
                </c:pt>
                <c:pt idx="41">
                  <c:v>9.502779132692563</c:v>
                </c:pt>
                <c:pt idx="42">
                  <c:v>9.4835120974538754</c:v>
                </c:pt>
                <c:pt idx="43">
                  <c:v>9.4103466620155487</c:v>
                </c:pt>
                <c:pt idx="44">
                  <c:v>9.3371551842938771</c:v>
                </c:pt>
                <c:pt idx="45">
                  <c:v>9.2639376905536679</c:v>
                </c:pt>
                <c:pt idx="46">
                  <c:v>9.1906942055264409</c:v>
                </c:pt>
                <c:pt idx="47">
                  <c:v>9.117424752505368</c:v>
                </c:pt>
                <c:pt idx="48">
                  <c:v>9.0441293534365776</c:v>
                </c:pt>
                <c:pt idx="49">
                  <c:v>8.9708080290078627</c:v>
                </c:pt>
                <c:pt idx="50">
                  <c:v>8.8974607987337322</c:v>
                </c:pt>
                <c:pt idx="51">
                  <c:v>8.8240876810379731</c:v>
                </c:pt>
                <c:pt idx="52">
                  <c:v>8.7506886933334052</c:v>
                </c:pt>
                <c:pt idx="53">
                  <c:v>8.6772638520986902</c:v>
                </c:pt>
                <c:pt idx="54">
                  <c:v>8.6038131729527514</c:v>
                </c:pt>
                <c:pt idx="55">
                  <c:v>8.5303366707266353</c:v>
                </c:pt>
                <c:pt idx="56">
                  <c:v>8.4568343595329871</c:v>
                </c:pt>
                <c:pt idx="57">
                  <c:v>8.3833062528332043</c:v>
                </c:pt>
                <c:pt idx="58">
                  <c:v>8.3097523635023638</c:v>
                </c:pt>
                <c:pt idx="59">
                  <c:v>8.2361727038920307</c:v>
                </c:pt>
                <c:pt idx="60">
                  <c:v>8.162567285890983</c:v>
                </c:pt>
                <c:pt idx="61">
                  <c:v>8.0889361209839539</c:v>
                </c:pt>
                <c:pt idx="62">
                  <c:v>8.0152792203084822</c:v>
                </c:pt>
                <c:pt idx="63">
                  <c:v>7.9415965947098988</c:v>
                </c:pt>
                <c:pt idx="64">
                  <c:v>7.8678882547945319</c:v>
                </c:pt>
                <c:pt idx="65">
                  <c:v>7.7941542109812429</c:v>
                </c:pt>
                <c:pt idx="66">
                  <c:v>7.720394473551262</c:v>
                </c:pt>
                <c:pt idx="67">
                  <c:v>7.6466090526964798</c:v>
                </c:pt>
                <c:pt idx="68">
                  <c:v>7.57279795856617</c:v>
                </c:pt>
                <c:pt idx="69">
                  <c:v>7.4989612013122589</c:v>
                </c:pt>
                <c:pt idx="70">
                  <c:v>7.425098791133169</c:v>
                </c:pt>
                <c:pt idx="71">
                  <c:v>7.3492325183830989</c:v>
                </c:pt>
                <c:pt idx="72">
                  <c:v>7.271039958862378</c:v>
                </c:pt>
                <c:pt idx="73">
                  <c:v>7.1928163307240576</c:v>
                </c:pt>
                <c:pt idx="74">
                  <c:v>7.1145615493748631</c:v>
                </c:pt>
                <c:pt idx="75">
                  <c:v>7.0362755326510582</c:v>
                </c:pt>
                <c:pt idx="76">
                  <c:v>6.9579582008184531</c:v>
                </c:pt>
                <c:pt idx="77">
                  <c:v>6.8796094765723925</c:v>
                </c:pt>
                <c:pt idx="78">
                  <c:v>6.8012292850377714</c:v>
                </c:pt>
                <c:pt idx="79">
                  <c:v>6.7228175537690174</c:v>
                </c:pt>
                <c:pt idx="80">
                  <c:v>6.6443742127501055</c:v>
                </c:pt>
                <c:pt idx="81">
                  <c:v>6.5658991943945564</c:v>
                </c:pt>
                <c:pt idx="82">
                  <c:v>6.4873924335454181</c:v>
                </c:pt>
                <c:pt idx="83">
                  <c:v>6.4088538674752957</c:v>
                </c:pt>
                <c:pt idx="84">
                  <c:v>6.3302834358863294</c:v>
                </c:pt>
                <c:pt idx="85">
                  <c:v>6.2516810809101937</c:v>
                </c:pt>
                <c:pt idx="86">
                  <c:v>6.1730467471081223</c:v>
                </c:pt>
                <c:pt idx="87">
                  <c:v>6.0943803814708737</c:v>
                </c:pt>
                <c:pt idx="88">
                  <c:v>6.0156819334187546</c:v>
                </c:pt>
                <c:pt idx="89">
                  <c:v>5.936951354801618</c:v>
                </c:pt>
                <c:pt idx="90">
                  <c:v>5.8581885998988517</c:v>
                </c:pt>
                <c:pt idx="91">
                  <c:v>5.7793936254193863</c:v>
                </c:pt>
                <c:pt idx="92">
                  <c:v>5.7005663905016934</c:v>
                </c:pt>
                <c:pt idx="93">
                  <c:v>5.6217068567137911</c:v>
                </c:pt>
                <c:pt idx="94">
                  <c:v>5.5428149880532365</c:v>
                </c:pt>
                <c:pt idx="95">
                  <c:v>5.4638907509471251</c:v>
                </c:pt>
                <c:pt idx="96">
                  <c:v>5.384934114252097</c:v>
                </c:pt>
                <c:pt idx="97">
                  <c:v>5.3059450492543352</c:v>
                </c:pt>
                <c:pt idx="98">
                  <c:v>5.2269235296695626</c:v>
                </c:pt>
                <c:pt idx="99">
                  <c:v>5.1478695316430443</c:v>
                </c:pt>
                <c:pt idx="100">
                  <c:v>5.0687830337495843</c:v>
                </c:pt>
                <c:pt idx="101">
                  <c:v>4.9896640169935313</c:v>
                </c:pt>
                <c:pt idx="102">
                  <c:v>4.9105124648087743</c:v>
                </c:pt>
                <c:pt idx="103">
                  <c:v>4.8313283630587494</c:v>
                </c:pt>
                <c:pt idx="104">
                  <c:v>4.7521117000364246</c:v>
                </c:pt>
                <c:pt idx="105">
                  <c:v>4.6728624664643172</c:v>
                </c:pt>
                <c:pt idx="106">
                  <c:v>4.5935806554944785</c:v>
                </c:pt>
                <c:pt idx="107">
                  <c:v>4.5142662627085102</c:v>
                </c:pt>
                <c:pt idx="108">
                  <c:v>4.4349192861175517</c:v>
                </c:pt>
                <c:pt idx="109">
                  <c:v>4.3555397261622835</c:v>
                </c:pt>
                <c:pt idx="110">
                  <c:v>4.2761275857129313</c:v>
                </c:pt>
                <c:pt idx="111">
                  <c:v>4.1966828700692513</c:v>
                </c:pt>
                <c:pt idx="112">
                  <c:v>4.1172055869605577</c:v>
                </c:pt>
                <c:pt idx="113">
                  <c:v>4.0376957465456949</c:v>
                </c:pt>
                <c:pt idx="114">
                  <c:v>3.9581533614130522</c:v>
                </c:pt>
                <c:pt idx="115">
                  <c:v>3.8785784465805557</c:v>
                </c:pt>
                <c:pt idx="116">
                  <c:v>3.7989710194956881</c:v>
                </c:pt>
                <c:pt idx="117">
                  <c:v>3.7193311000354572</c:v>
                </c:pt>
                <c:pt idx="118">
                  <c:v>3.6396587105064158</c:v>
                </c:pt>
                <c:pt idx="119">
                  <c:v>3.5599538756446671</c:v>
                </c:pt>
                <c:pt idx="120">
                  <c:v>3.4802166226158433</c:v>
                </c:pt>
                <c:pt idx="121">
                  <c:v>3.4004469810151345</c:v>
                </c:pt>
                <c:pt idx="122">
                  <c:v>3.3206449828672557</c:v>
                </c:pt>
                <c:pt idx="123">
                  <c:v>3.2408106626264748</c:v>
                </c:pt>
                <c:pt idx="124">
                  <c:v>3.1609440571765957</c:v>
                </c:pt>
                <c:pt idx="125">
                  <c:v>3.0810452058309634</c:v>
                </c:pt>
                <c:pt idx="126">
                  <c:v>3.0011141503324712</c:v>
                </c:pt>
                <c:pt idx="127">
                  <c:v>2.9211509348535434</c:v>
                </c:pt>
                <c:pt idx="128">
                  <c:v>2.8411556059961587</c:v>
                </c:pt>
                <c:pt idx="129">
                  <c:v>2.7611282127918235</c:v>
                </c:pt>
                <c:pt idx="130">
                  <c:v>2.6810688067016004</c:v>
                </c:pt>
                <c:pt idx="131">
                  <c:v>2.6009774416160849</c:v>
                </c:pt>
                <c:pt idx="132">
                  <c:v>2.5208541738554109</c:v>
                </c:pt>
                <c:pt idx="133">
                  <c:v>2.4406990621692621</c:v>
                </c:pt>
                <c:pt idx="134">
                  <c:v>2.3605121677368626</c:v>
                </c:pt>
                <c:pt idx="135">
                  <c:v>2.2802935541669695</c:v>
                </c:pt>
                <c:pt idx="136">
                  <c:v>2.2000432874979077</c:v>
                </c:pt>
                <c:pt idx="137">
                  <c:v>2.1197614361974679</c:v>
                </c:pt>
                <c:pt idx="138">
                  <c:v>2.0394480711631058</c:v>
                </c:pt>
                <c:pt idx="139">
                  <c:v>1.9591032657217442</c:v>
                </c:pt>
                <c:pt idx="140">
                  <c:v>1.8787270956298079</c:v>
                </c:pt>
                <c:pt idx="141">
                  <c:v>1.7983196390733198</c:v>
                </c:pt>
                <c:pt idx="142">
                  <c:v>1.7178809766678704</c:v>
                </c:pt>
                <c:pt idx="143">
                  <c:v>1.6374111914585474</c:v>
                </c:pt>
                <c:pt idx="144">
                  <c:v>1.5569103689199744</c:v>
                </c:pt>
                <c:pt idx="145">
                  <c:v>1.4763785969563399</c:v>
                </c:pt>
                <c:pt idx="146">
                  <c:v>1.3958159659013656</c:v>
                </c:pt>
                <c:pt idx="147">
                  <c:v>1.3152225685183057</c:v>
                </c:pt>
                <c:pt idx="148">
                  <c:v>1.2345984999999478</c:v>
                </c:pt>
                <c:pt idx="149">
                  <c:v>1.1539438579686783</c:v>
                </c:pt>
                <c:pt idx="150">
                  <c:v>1.0732587424763527</c:v>
                </c:pt>
                <c:pt idx="151">
                  <c:v>0.99254325600442239</c:v>
                </c:pt>
                <c:pt idx="152">
                  <c:v>0.91179750346387389</c:v>
                </c:pt>
                <c:pt idx="153">
                  <c:v>0.8310215921951597</c:v>
                </c:pt>
                <c:pt idx="154">
                  <c:v>0.75021563196839836</c:v>
                </c:pt>
                <c:pt idx="155">
                  <c:v>0.66937973498314229</c:v>
                </c:pt>
                <c:pt idx="156">
                  <c:v>0.58851401586857532</c:v>
                </c:pt>
                <c:pt idx="157">
                  <c:v>0.54273333333333351</c:v>
                </c:pt>
                <c:pt idx="158">
                  <c:v>0.54273333333333351</c:v>
                </c:pt>
                <c:pt idx="159">
                  <c:v>0.54273333333333351</c:v>
                </c:pt>
                <c:pt idx="160">
                  <c:v>0.54273333333333351</c:v>
                </c:pt>
                <c:pt idx="161">
                  <c:v>0.54273333333333351</c:v>
                </c:pt>
                <c:pt idx="162">
                  <c:v>0.54273333333333351</c:v>
                </c:pt>
                <c:pt idx="163">
                  <c:v>0.54273333333333351</c:v>
                </c:pt>
                <c:pt idx="164">
                  <c:v>0.54273333333333351</c:v>
                </c:pt>
                <c:pt idx="165">
                  <c:v>0.54273333333333351</c:v>
                </c:pt>
                <c:pt idx="166">
                  <c:v>0.54273333333333351</c:v>
                </c:pt>
                <c:pt idx="167">
                  <c:v>0.54273333333333351</c:v>
                </c:pt>
                <c:pt idx="168">
                  <c:v>0.54273333333333351</c:v>
                </c:pt>
                <c:pt idx="169">
                  <c:v>0.54273333333333351</c:v>
                </c:pt>
                <c:pt idx="170">
                  <c:v>0.54273333333333351</c:v>
                </c:pt>
                <c:pt idx="171">
                  <c:v>0.54273333333333351</c:v>
                </c:pt>
                <c:pt idx="172">
                  <c:v>0.54273333333333351</c:v>
                </c:pt>
                <c:pt idx="173">
                  <c:v>0.54273333333333351</c:v>
                </c:pt>
                <c:pt idx="174">
                  <c:v>0.54273333333333351</c:v>
                </c:pt>
                <c:pt idx="175">
                  <c:v>0.54273333333333351</c:v>
                </c:pt>
                <c:pt idx="176">
                  <c:v>0.54273333333333351</c:v>
                </c:pt>
                <c:pt idx="177">
                  <c:v>0.54273333333333351</c:v>
                </c:pt>
                <c:pt idx="178">
                  <c:v>0.54273333333333351</c:v>
                </c:pt>
                <c:pt idx="179">
                  <c:v>0.54273333333333351</c:v>
                </c:pt>
                <c:pt idx="180">
                  <c:v>0.54273333333333351</c:v>
                </c:pt>
                <c:pt idx="181">
                  <c:v>0.54273333333333351</c:v>
                </c:pt>
                <c:pt idx="182">
                  <c:v>0.54273333333333351</c:v>
                </c:pt>
                <c:pt idx="183">
                  <c:v>0.54273333333333351</c:v>
                </c:pt>
                <c:pt idx="184">
                  <c:v>0.54273333333333351</c:v>
                </c:pt>
                <c:pt idx="185">
                  <c:v>0.54273333333333351</c:v>
                </c:pt>
                <c:pt idx="186">
                  <c:v>0.54273333333333351</c:v>
                </c:pt>
                <c:pt idx="187">
                  <c:v>0.54273333333333351</c:v>
                </c:pt>
                <c:pt idx="188">
                  <c:v>0.54273333333333351</c:v>
                </c:pt>
                <c:pt idx="189">
                  <c:v>0.54273333333333351</c:v>
                </c:pt>
                <c:pt idx="190">
                  <c:v>0.54273333333333351</c:v>
                </c:pt>
                <c:pt idx="191">
                  <c:v>0.54273333333333351</c:v>
                </c:pt>
                <c:pt idx="192">
                  <c:v>0.54273333333333351</c:v>
                </c:pt>
                <c:pt idx="193">
                  <c:v>0.54273333333333351</c:v>
                </c:pt>
                <c:pt idx="194">
                  <c:v>0.54273333333333351</c:v>
                </c:pt>
                <c:pt idx="195">
                  <c:v>0.54273333333333351</c:v>
                </c:pt>
                <c:pt idx="196">
                  <c:v>0.54273333333333351</c:v>
                </c:pt>
                <c:pt idx="197">
                  <c:v>0.54273333333333351</c:v>
                </c:pt>
                <c:pt idx="198">
                  <c:v>0.54273333333333351</c:v>
                </c:pt>
                <c:pt idx="199">
                  <c:v>0.54273333333333351</c:v>
                </c:pt>
                <c:pt idx="200">
                  <c:v>0.54273333333333351</c:v>
                </c:pt>
                <c:pt idx="201">
                  <c:v>0.54273333333333351</c:v>
                </c:pt>
                <c:pt idx="202">
                  <c:v>0.54273333333333351</c:v>
                </c:pt>
                <c:pt idx="203">
                  <c:v>0.54273333333333351</c:v>
                </c:pt>
                <c:pt idx="204">
                  <c:v>0.54273333333333351</c:v>
                </c:pt>
                <c:pt idx="205">
                  <c:v>0.54273333333333351</c:v>
                </c:pt>
                <c:pt idx="206">
                  <c:v>0.54273333333333351</c:v>
                </c:pt>
                <c:pt idx="207">
                  <c:v>0.54273333333333351</c:v>
                </c:pt>
                <c:pt idx="208">
                  <c:v>0.54273333333333351</c:v>
                </c:pt>
                <c:pt idx="209">
                  <c:v>0.54273333333333351</c:v>
                </c:pt>
                <c:pt idx="210">
                  <c:v>0.54273333333333351</c:v>
                </c:pt>
                <c:pt idx="211">
                  <c:v>0.54273333333333351</c:v>
                </c:pt>
                <c:pt idx="212">
                  <c:v>0.54273333333333351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BC-4B8B-836F-4C9E3FA2E265}"/>
            </c:ext>
          </c:extLst>
        </c:ser>
        <c:ser>
          <c:idx val="1"/>
          <c:order val="1"/>
          <c:tx>
            <c:v>Wärmepumpen Maximalleistung</c:v>
          </c:tx>
          <c:spPr>
            <a:ln w="25400" cap="flat" cmpd="dbl" algn="ctr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Leistungsdaten!$U$2:$U$214</c:f>
              <c:numCache>
                <c:formatCode>0.0</c:formatCode>
                <c:ptCount val="213"/>
                <c:pt idx="0">
                  <c:v>-21.128759231279499</c:v>
                </c:pt>
                <c:pt idx="1">
                  <c:v>-20.9117745802237</c:v>
                </c:pt>
                <c:pt idx="2">
                  <c:v>-20.694697936591599</c:v>
                </c:pt>
                <c:pt idx="3">
                  <c:v>-20.4775300518675</c:v>
                </c:pt>
                <c:pt idx="4">
                  <c:v>-20.2602716431315</c:v>
                </c:pt>
                <c:pt idx="5">
                  <c:v>-20.042923394480699</c:v>
                </c:pt>
                <c:pt idx="6">
                  <c:v>-19.825485958394001</c:v>
                </c:pt>
                <c:pt idx="7">
                  <c:v>-19.607959957044201</c:v>
                </c:pt>
                <c:pt idx="8">
                  <c:v>-19.390345983557101</c:v>
                </c:pt>
                <c:pt idx="9">
                  <c:v>-19.172644603221499</c:v>
                </c:pt>
                <c:pt idx="10">
                  <c:v>-18.954856354652399</c:v>
                </c:pt>
                <c:pt idx="11">
                  <c:v>-18.736981750906999</c:v>
                </c:pt>
                <c:pt idx="12">
                  <c:v>-18.519021280558199</c:v>
                </c:pt>
                <c:pt idx="13">
                  <c:v>-18.300975408725499</c:v>
                </c:pt>
                <c:pt idx="14">
                  <c:v>-18.082844578065401</c:v>
                </c:pt>
                <c:pt idx="15">
                  <c:v>-17.864629209724001</c:v>
                </c:pt>
                <c:pt idx="16">
                  <c:v>-17.646329704251801</c:v>
                </c:pt>
                <c:pt idx="17">
                  <c:v>-17.427946442483101</c:v>
                </c:pt>
                <c:pt idx="18">
                  <c:v>-17.209479786381699</c:v>
                </c:pt>
                <c:pt idx="19">
                  <c:v>-16.990930079853602</c:v>
                </c:pt>
                <c:pt idx="20">
                  <c:v>-16.772297649528898</c:v>
                </c:pt>
                <c:pt idx="21">
                  <c:v>-16.553582805513098</c:v>
                </c:pt>
                <c:pt idx="22">
                  <c:v>-16.334785842110001</c:v>
                </c:pt>
                <c:pt idx="23">
                  <c:v>-16.1159070385172</c:v>
                </c:pt>
                <c:pt idx="24">
                  <c:v>-15.8969466594948</c:v>
                </c:pt>
                <c:pt idx="25">
                  <c:v>-15.677904956009</c:v>
                </c:pt>
                <c:pt idx="26">
                  <c:v>-15.4587821658516</c:v>
                </c:pt>
                <c:pt idx="27">
                  <c:v>-15.2395785142355</c:v>
                </c:pt>
                <c:pt idx="28">
                  <c:v>-15.020294214368899</c:v>
                </c:pt>
                <c:pt idx="29">
                  <c:v>-14.8009294680071</c:v>
                </c:pt>
                <c:pt idx="30">
                  <c:v>-14.581484465984801</c:v>
                </c:pt>
                <c:pt idx="31">
                  <c:v>-14.361959388727399</c:v>
                </c:pt>
                <c:pt idx="32">
                  <c:v>-14.1423544067446</c:v>
                </c:pt>
                <c:pt idx="33">
                  <c:v>-13.9226696811054</c:v>
                </c:pt>
                <c:pt idx="34">
                  <c:v>-13.7029053638954</c:v>
                </c:pt>
                <c:pt idx="35">
                  <c:v>-13.4830615986581</c:v>
                </c:pt>
                <c:pt idx="36">
                  <c:v>-13.263138520819499</c:v>
                </c:pt>
                <c:pt idx="37">
                  <c:v>-13.0431362580978</c:v>
                </c:pt>
                <c:pt idx="38">
                  <c:v>-12.823054930898101</c:v>
                </c:pt>
                <c:pt idx="39">
                  <c:v>-12.6028946526932</c:v>
                </c:pt>
                <c:pt idx="40">
                  <c:v>-12.3826555303903</c:v>
                </c:pt>
                <c:pt idx="41">
                  <c:v>-12.162337664684999</c:v>
                </c:pt>
                <c:pt idx="42">
                  <c:v>-11.9419411504033</c:v>
                </c:pt>
                <c:pt idx="43">
                  <c:v>-11.7214660768299</c:v>
                </c:pt>
                <c:pt idx="44">
                  <c:v>-11.500912528026999</c:v>
                </c:pt>
                <c:pt idx="45">
                  <c:v>-11.280280583140399</c:v>
                </c:pt>
                <c:pt idx="46">
                  <c:v>-11.059570316695501</c:v>
                </c:pt>
                <c:pt idx="47">
                  <c:v>-10.838781798883399</c:v>
                </c:pt>
                <c:pt idx="48">
                  <c:v>-10.6179150958361</c:v>
                </c:pt>
                <c:pt idx="49">
                  <c:v>-10.3969702698937</c:v>
                </c:pt>
                <c:pt idx="50">
                  <c:v>-10.1759473798608</c:v>
                </c:pt>
                <c:pt idx="51">
                  <c:v>-9.9548464812552204</c:v>
                </c:pt>
                <c:pt idx="52">
                  <c:v>-9.7336676265483604</c:v>
                </c:pt>
                <c:pt idx="53">
                  <c:v>-9.5124108653966406</c:v>
                </c:pt>
                <c:pt idx="54">
                  <c:v>-9.2910762448657707</c:v>
                </c:pt>
                <c:pt idx="55">
                  <c:v>-9.0696638096473006</c:v>
                </c:pt>
                <c:pt idx="56">
                  <c:v>-8.8481736022679591</c:v>
                </c:pt>
                <c:pt idx="57">
                  <c:v>-8.6266056632920094</c:v>
                </c:pt>
                <c:pt idx="58">
                  <c:v>-8.4049600315169197</c:v>
                </c:pt>
                <c:pt idx="59">
                  <c:v>-8.1832367441626204</c:v>
                </c:pt>
                <c:pt idx="60">
                  <c:v>-7.9614358370544904</c:v>
                </c:pt>
                <c:pt idx="61">
                  <c:v>-7.7395573448003603</c:v>
                </c:pt>
                <c:pt idx="62">
                  <c:v>-7.5176013009618403</c:v>
                </c:pt>
                <c:pt idx="63">
                  <c:v>-7.2955677382199999</c:v>
                </c:pt>
                <c:pt idx="64">
                  <c:v>-7.0734566885357202</c:v>
                </c:pt>
                <c:pt idx="65">
                  <c:v>-6.8512681833049598</c:v>
                </c:pt>
                <c:pt idx="66">
                  <c:v>-6.6290022535089399</c:v>
                </c:pt>
                <c:pt idx="67">
                  <c:v>-6.4066589298596801</c:v>
                </c:pt>
                <c:pt idx="68">
                  <c:v>-6.1842382429407703</c:v>
                </c:pt>
                <c:pt idx="69">
                  <c:v>-5.9617402233438002</c:v>
                </c:pt>
                <c:pt idx="70">
                  <c:v>-5.7391649018004598</c:v>
                </c:pt>
                <c:pt idx="71">
                  <c:v>-5.5105511859645002</c:v>
                </c:pt>
                <c:pt idx="72">
                  <c:v>-5.2749274900219598</c:v>
                </c:pt>
                <c:pt idx="73">
                  <c:v>-5.0392101726076097</c:v>
                </c:pt>
                <c:pt idx="74">
                  <c:v>-4.80339897880999</c:v>
                </c:pt>
                <c:pt idx="75">
                  <c:v>-4.5674936610387498</c:v>
                </c:pt>
                <c:pt idx="76">
                  <c:v>-4.3314939790246703</c:v>
                </c:pt>
                <c:pt idx="77">
                  <c:v>-4.0953996998196596</c:v>
                </c:pt>
                <c:pt idx="78">
                  <c:v>-3.8592105977967499</c:v>
                </c:pt>
                <c:pt idx="79">
                  <c:v>-3.6229264546500999</c:v>
                </c:pt>
                <c:pt idx="80">
                  <c:v>-3.38654705939499</c:v>
                </c:pt>
                <c:pt idx="81">
                  <c:v>-3.1500722083678498</c:v>
                </c:pt>
                <c:pt idx="82">
                  <c:v>-2.91350170522619</c:v>
                </c:pt>
                <c:pt idx="83">
                  <c:v>-2.6768353609486901</c:v>
                </c:pt>
                <c:pt idx="84">
                  <c:v>-2.4400729938351402</c:v>
                </c:pt>
                <c:pt idx="85">
                  <c:v>-2.2032144295064402</c:v>
                </c:pt>
                <c:pt idx="86">
                  <c:v>-1.96625950090465</c:v>
                </c:pt>
                <c:pt idx="87">
                  <c:v>-1.72920804829292</c:v>
                </c:pt>
                <c:pt idx="88">
                  <c:v>-1.4920599192555499</c:v>
                </c:pt>
                <c:pt idx="89">
                  <c:v>-1.2548149686979599</c:v>
                </c:pt>
                <c:pt idx="90">
                  <c:v>-1.0174730588467</c:v>
                </c:pt>
                <c:pt idx="91">
                  <c:v>-0.78003405924943103</c:v>
                </c:pt>
                <c:pt idx="92">
                  <c:v>-0.54249784677494695</c:v>
                </c:pt>
                <c:pt idx="93">
                  <c:v>-0.30486430561318001</c:v>
                </c:pt>
                <c:pt idx="94">
                  <c:v>-6.7133327275176805E-2</c:v>
                </c:pt>
                <c:pt idx="95">
                  <c:v>0.17069518940689299</c:v>
                </c:pt>
                <c:pt idx="96">
                  <c:v>0.40862133827972802</c:v>
                </c:pt>
                <c:pt idx="97">
                  <c:v>0.64664520586889396</c:v>
                </c:pt>
                <c:pt idx="98">
                  <c:v>0.88476687137884602</c:v>
                </c:pt>
                <c:pt idx="99">
                  <c:v>1.1229864066929001</c:v>
                </c:pt>
                <c:pt idx="100">
                  <c:v>1.3613038763732599</c:v>
                </c:pt>
                <c:pt idx="101">
                  <c:v>1.5997193376609899</c:v>
                </c:pt>
                <c:pt idx="102">
                  <c:v>1.83823284047604</c:v>
                </c:pt>
                <c:pt idx="103">
                  <c:v>2.07684442741721</c:v>
                </c:pt>
                <c:pt idx="104">
                  <c:v>2.3155541337622099</c:v>
                </c:pt>
                <c:pt idx="105">
                  <c:v>2.55436198746759</c:v>
                </c:pt>
                <c:pt idx="106">
                  <c:v>2.79326800916881</c:v>
                </c:pt>
                <c:pt idx="107">
                  <c:v>3.0322722121801702</c:v>
                </c:pt>
                <c:pt idx="108">
                  <c:v>3.27137460249486</c:v>
                </c:pt>
                <c:pt idx="109">
                  <c:v>3.51057517878494</c:v>
                </c:pt>
                <c:pt idx="110">
                  <c:v>3.7498739324013401</c:v>
                </c:pt>
                <c:pt idx="111">
                  <c:v>3.98927084737389</c:v>
                </c:pt>
                <c:pt idx="112">
                  <c:v>4.2287659004112497</c:v>
                </c:pt>
                <c:pt idx="113">
                  <c:v>4.4683590609009904</c:v>
                </c:pt>
                <c:pt idx="114">
                  <c:v>4.7080502909095401</c:v>
                </c:pt>
                <c:pt idx="115">
                  <c:v>4.9478395451822204</c:v>
                </c:pt>
                <c:pt idx="116">
                  <c:v>5.18772677114318</c:v>
                </c:pt>
                <c:pt idx="117">
                  <c:v>5.4277119088954899</c:v>
                </c:pt>
                <c:pt idx="118">
                  <c:v>5.6677948912210896</c:v>
                </c:pt>
                <c:pt idx="119">
                  <c:v>5.9079756435807598</c:v>
                </c:pt>
                <c:pt idx="120">
                  <c:v>6.1482540841141997</c:v>
                </c:pt>
                <c:pt idx="121">
                  <c:v>6.3886301236399303</c:v>
                </c:pt>
                <c:pt idx="122">
                  <c:v>6.6291036656553999</c:v>
                </c:pt>
                <c:pt idx="123">
                  <c:v>6.8696746063368899</c:v>
                </c:pt>
                <c:pt idx="124">
                  <c:v>7.1103428345395798</c:v>
                </c:pt>
                <c:pt idx="125">
                  <c:v>7.3511082317975198</c:v>
                </c:pt>
                <c:pt idx="126">
                  <c:v>7.5919706723236198</c:v>
                </c:pt>
                <c:pt idx="127">
                  <c:v>7.8329300230096903</c:v>
                </c:pt>
                <c:pt idx="128">
                  <c:v>8.0739861434263798</c:v>
                </c:pt>
                <c:pt idx="129">
                  <c:v>8.3151388858232504</c:v>
                </c:pt>
                <c:pt idx="130">
                  <c:v>8.5563880951286997</c:v>
                </c:pt>
                <c:pt idx="131">
                  <c:v>8.7977336089500202</c:v>
                </c:pt>
                <c:pt idx="132">
                  <c:v>9.0391752575733904</c:v>
                </c:pt>
                <c:pt idx="133">
                  <c:v>9.2807128639638403</c:v>
                </c:pt>
                <c:pt idx="134">
                  <c:v>9.5223462437652699</c:v>
                </c:pt>
                <c:pt idx="135">
                  <c:v>9.7640752053004896</c:v>
                </c:pt>
                <c:pt idx="136">
                  <c:v>10.005899549571099</c:v>
                </c:pt>
                <c:pt idx="137">
                  <c:v>10.247819070257799</c:v>
                </c:pt>
                <c:pt idx="138">
                  <c:v>10.4898335537198</c:v>
                </c:pt>
                <c:pt idx="139">
                  <c:v>10.7319427789954</c:v>
                </c:pt>
                <c:pt idx="140">
                  <c:v>10.9741465178019</c:v>
                </c:pt>
                <c:pt idx="141">
                  <c:v>11.216444534535301</c:v>
                </c:pt>
                <c:pt idx="142">
                  <c:v>11.458836586270399</c:v>
                </c:pt>
                <c:pt idx="143">
                  <c:v>11.701322422761001</c:v>
                </c:pt>
                <c:pt idx="144">
                  <c:v>11.943901786439801</c:v>
                </c:pt>
                <c:pt idx="145">
                  <c:v>12.186574412418301</c:v>
                </c:pt>
                <c:pt idx="146">
                  <c:v>12.4293400284869</c:v>
                </c:pt>
                <c:pt idx="147">
                  <c:v>12.672198355114899</c:v>
                </c:pt>
                <c:pt idx="148">
                  <c:v>12.915149105450499</c:v>
                </c:pt>
                <c:pt idx="149">
                  <c:v>13.158191985320601</c:v>
                </c:pt>
                <c:pt idx="150">
                  <c:v>13.4013266932312</c:v>
                </c:pt>
                <c:pt idx="151">
                  <c:v>13.644552920367</c:v>
                </c:pt>
                <c:pt idx="152">
                  <c:v>13.8878703505916</c:v>
                </c:pt>
                <c:pt idx="153">
                  <c:v>14.1312786604477</c:v>
                </c:pt>
                <c:pt idx="154">
                  <c:v>14.374777519156501</c:v>
                </c:pt>
                <c:pt idx="155">
                  <c:v>14.6183665886184</c:v>
                </c:pt>
                <c:pt idx="156">
                  <c:v>14.8620455234124</c:v>
                </c:pt>
                <c:pt idx="157">
                  <c:v>15.105813970796699</c:v>
                </c:pt>
                <c:pt idx="158">
                  <c:v>15.349671570708001</c:v>
                </c:pt>
                <c:pt idx="159">
                  <c:v>15.5936179557622</c:v>
                </c:pt>
                <c:pt idx="160">
                  <c:v>15.8376527512539</c:v>
                </c:pt>
                <c:pt idx="161">
                  <c:v>16.081775575156598</c:v>
                </c:pt>
                <c:pt idx="162">
                  <c:v>16.3259860381227</c:v>
                </c:pt>
                <c:pt idx="163">
                  <c:v>16.5702837434835</c:v>
                </c:pt>
                <c:pt idx="164">
                  <c:v>16.814668287248999</c:v>
                </c:pt>
                <c:pt idx="165">
                  <c:v>17.059139258108299</c:v>
                </c:pt>
                <c:pt idx="166">
                  <c:v>17.3036962374292</c:v>
                </c:pt>
                <c:pt idx="167">
                  <c:v>17.548338799258602</c:v>
                </c:pt>
                <c:pt idx="168">
                  <c:v>17.793066510321999</c:v>
                </c:pt>
                <c:pt idx="169">
                  <c:v>18.037878930024</c:v>
                </c:pt>
                <c:pt idx="170">
                  <c:v>18.282775610447899</c:v>
                </c:pt>
                <c:pt idx="171">
                  <c:v>18.527756096356001</c:v>
                </c:pt>
                <c:pt idx="172">
                  <c:v>18.772819925189399</c:v>
                </c:pt>
                <c:pt idx="173">
                  <c:v>19.017966627068098</c:v>
                </c:pt>
                <c:pt idx="174">
                  <c:v>19.263195724791</c:v>
                </c:pt>
                <c:pt idx="175">
                  <c:v>19.508506733835802</c:v>
                </c:pt>
                <c:pt idx="176">
                  <c:v>19.7538991623592</c:v>
                </c:pt>
                <c:pt idx="177">
                  <c:v>19.999372511196601</c:v>
                </c:pt>
                <c:pt idx="178">
                  <c:v>20.244926273862401</c:v>
                </c:pt>
                <c:pt idx="179">
                  <c:v>20.4905599365499</c:v>
                </c:pt>
                <c:pt idx="180">
                  <c:v>20.736272978131101</c:v>
                </c:pt>
                <c:pt idx="181">
                  <c:v>20.9820648701571</c:v>
                </c:pt>
                <c:pt idx="182">
                  <c:v>21.227935076857701</c:v>
                </c:pt>
                <c:pt idx="183">
                  <c:v>21.473883055141702</c:v>
                </c:pt>
                <c:pt idx="184">
                  <c:v>21.719908254596699</c:v>
                </c:pt>
                <c:pt idx="185">
                  <c:v>21.966010117489098</c:v>
                </c:pt>
                <c:pt idx="186">
                  <c:v>22.212188078764399</c:v>
                </c:pt>
                <c:pt idx="187">
                  <c:v>22.458441566046702</c:v>
                </c:pt>
                <c:pt idx="188">
                  <c:v>22.704769999639201</c:v>
                </c:pt>
                <c:pt idx="189">
                  <c:v>22.951172792523899</c:v>
                </c:pt>
                <c:pt idx="190">
                  <c:v>23.197649350361601</c:v>
                </c:pt>
                <c:pt idx="191">
                  <c:v>23.444199071492001</c:v>
                </c:pt>
                <c:pt idx="192">
                  <c:v>23.690821346933699</c:v>
                </c:pt>
                <c:pt idx="193">
                  <c:v>23.937515560384298</c:v>
                </c:pt>
                <c:pt idx="194">
                  <c:v>24.1842810882201</c:v>
                </c:pt>
                <c:pt idx="195">
                  <c:v>24.4311172994963</c:v>
                </c:pt>
                <c:pt idx="196">
                  <c:v>24.6780235559471</c:v>
                </c:pt>
                <c:pt idx="197">
                  <c:v>24.924999211985199</c:v>
                </c:pt>
                <c:pt idx="198">
                  <c:v>25.172043614702801</c:v>
                </c:pt>
                <c:pt idx="199">
                  <c:v>25.419156103870399</c:v>
                </c:pt>
                <c:pt idx="200">
                  <c:v>25.666336011937702</c:v>
                </c:pt>
                <c:pt idx="201">
                  <c:v>25.913582664033001</c:v>
                </c:pt>
                <c:pt idx="202">
                  <c:v>26.1608953779639</c:v>
                </c:pt>
                <c:pt idx="203">
                  <c:v>26.408273464216499</c:v>
                </c:pt>
                <c:pt idx="204">
                  <c:v>26.6557162259558</c:v>
                </c:pt>
                <c:pt idx="205">
                  <c:v>26.903222959025999</c:v>
                </c:pt>
                <c:pt idx="206">
                  <c:v>27.1507929519497</c:v>
                </c:pt>
                <c:pt idx="207">
                  <c:v>27.398425485928701</c:v>
                </c:pt>
                <c:pt idx="208">
                  <c:v>27.646119834843599</c:v>
                </c:pt>
                <c:pt idx="209">
                  <c:v>27.8938752652539</c:v>
                </c:pt>
                <c:pt idx="210">
                  <c:v>28.141691036398001</c:v>
                </c:pt>
                <c:pt idx="211">
                  <c:v>28.389566400192901</c:v>
                </c:pt>
                <c:pt idx="212">
                  <c:v>28.637500601234802</c:v>
                </c:pt>
              </c:numCache>
            </c:numRef>
          </c:xVal>
          <c:yVal>
            <c:numRef>
              <c:f>Leistungsdaten!$V$2:$V$214</c:f>
              <c:numCache>
                <c:formatCode>0.0</c:formatCode>
                <c:ptCount val="213"/>
                <c:pt idx="0">
                  <c:v>5.9736283664000709</c:v>
                </c:pt>
                <c:pt idx="1">
                  <c:v>6.0201091342248665</c:v>
                </c:pt>
                <c:pt idx="2">
                  <c:v>6.0665714077771318</c:v>
                </c:pt>
                <c:pt idx="3">
                  <c:v>6.113014970280565</c:v>
                </c:pt>
                <c:pt idx="4">
                  <c:v>6.1594395667662516</c:v>
                </c:pt>
                <c:pt idx="5">
                  <c:v>6.205844903507943</c:v>
                </c:pt>
                <c:pt idx="6">
                  <c:v>6.2522306474457556</c:v>
                </c:pt>
                <c:pt idx="7">
                  <c:v>6.2985964255980056</c:v>
                </c:pt>
                <c:pt idx="8">
                  <c:v>6.3449418244610731</c:v>
                </c:pt>
                <c:pt idx="9">
                  <c:v>6.3912663893968178</c:v>
                </c:pt>
                <c:pt idx="10">
                  <c:v>6.43756962400753</c:v>
                </c:pt>
                <c:pt idx="11">
                  <c:v>6.4838509894980403</c:v>
                </c:pt>
                <c:pt idx="12">
                  <c:v>6.5301099040247177</c:v>
                </c:pt>
                <c:pt idx="13">
                  <c:v>6.576345742031191</c:v>
                </c:pt>
                <c:pt idx="14">
                  <c:v>6.6225578335703243</c:v>
                </c:pt>
                <c:pt idx="15">
                  <c:v>6.6687454636125132</c:v>
                </c:pt>
                <c:pt idx="16">
                  <c:v>6.7149078713395474</c:v>
                </c:pt>
                <c:pt idx="17">
                  <c:v>6.7610442494242484</c:v>
                </c:pt>
                <c:pt idx="18">
                  <c:v>6.8071537432952196</c:v>
                </c:pt>
                <c:pt idx="19">
                  <c:v>6.8532354503865758</c:v>
                </c:pt>
                <c:pt idx="20">
                  <c:v>6.8992884193723869</c:v>
                </c:pt>
                <c:pt idx="21">
                  <c:v>6.9453116493853404</c:v>
                </c:pt>
                <c:pt idx="22">
                  <c:v>6.9913040892195557</c:v>
                </c:pt>
                <c:pt idx="23">
                  <c:v>7.0372646365170031</c:v>
                </c:pt>
                <c:pt idx="24">
                  <c:v>7.0831921369373951</c:v>
                </c:pt>
                <c:pt idx="25">
                  <c:v>7.1290853833110175</c:v>
                </c:pt>
                <c:pt idx="26">
                  <c:v>7.1749431147743064</c:v>
                </c:pt>
                <c:pt idx="27">
                  <c:v>7.2207640158878705</c:v>
                </c:pt>
                <c:pt idx="28">
                  <c:v>7.2665467157363501</c:v>
                </c:pt>
                <c:pt idx="29">
                  <c:v>7.3122897870100605</c:v>
                </c:pt>
                <c:pt idx="30">
                  <c:v>7.3579917450678174</c:v>
                </c:pt>
                <c:pt idx="31">
                  <c:v>7.4036510469807695</c:v>
                </c:pt>
                <c:pt idx="32">
                  <c:v>7.449266090556633</c:v>
                </c:pt>
                <c:pt idx="33">
                  <c:v>7.4948352133441372</c:v>
                </c:pt>
                <c:pt idx="34">
                  <c:v>7.5403566916172196</c:v>
                </c:pt>
                <c:pt idx="35">
                  <c:v>7.5858287393384716</c:v>
                </c:pt>
                <c:pt idx="36">
                  <c:v>7.6312495071016118</c:v>
                </c:pt>
                <c:pt idx="37">
                  <c:v>7.6766170810523615</c:v>
                </c:pt>
                <c:pt idx="38">
                  <c:v>7.7219294817875177</c:v>
                </c:pt>
                <c:pt idx="39">
                  <c:v>7.7671846632315065</c:v>
                </c:pt>
                <c:pt idx="40">
                  <c:v>7.8123805114903098</c:v>
                </c:pt>
                <c:pt idx="41">
                  <c:v>7.8575148436820346</c:v>
                </c:pt>
                <c:pt idx="42">
                  <c:v>7.9025854067437491</c:v>
                </c:pt>
                <c:pt idx="43">
                  <c:v>7.9475898762142245</c:v>
                </c:pt>
                <c:pt idx="44">
                  <c:v>7.9925258549919507</c:v>
                </c:pt>
                <c:pt idx="45">
                  <c:v>8.0373908720680038</c:v>
                </c:pt>
                <c:pt idx="46">
                  <c:v>8.0821823812333129</c:v>
                </c:pt>
                <c:pt idx="47">
                  <c:v>8.1268977597597107</c:v>
                </c:pt>
                <c:pt idx="48">
                  <c:v>8.1715343070543849</c:v>
                </c:pt>
                <c:pt idx="49">
                  <c:v>8.2160892432871062</c:v>
                </c:pt>
                <c:pt idx="50">
                  <c:v>8.2605597079896906</c:v>
                </c:pt>
                <c:pt idx="51">
                  <c:v>8.3049427586272486</c:v>
                </c:pt>
                <c:pt idx="52">
                  <c:v>8.3492353691406027</c:v>
                </c:pt>
                <c:pt idx="53">
                  <c:v>8.3934344284592743</c:v>
                </c:pt>
                <c:pt idx="54">
                  <c:v>8.4375367389845142</c:v>
                </c:pt>
                <c:pt idx="55">
                  <c:v>8.4815390150418004</c:v>
                </c:pt>
                <c:pt idx="56">
                  <c:v>8.5254378813021141</c:v>
                </c:pt>
                <c:pt idx="57">
                  <c:v>8.5692298711715384</c:v>
                </c:pt>
                <c:pt idx="58">
                  <c:v>8.6129114251484253</c:v>
                </c:pt>
                <c:pt idx="59">
                  <c:v>8.6564788891475164</c:v>
                </c:pt>
                <c:pt idx="60">
                  <c:v>8.6999285127904393</c:v>
                </c:pt>
                <c:pt idx="61">
                  <c:v>8.7432564476618495</c:v>
                </c:pt>
                <c:pt idx="62">
                  <c:v>8.7864587455306626</c:v>
                </c:pt>
                <c:pt idx="63">
                  <c:v>8.8295313565354991</c:v>
                </c:pt>
                <c:pt idx="64">
                  <c:v>8.8724701273338553</c:v>
                </c:pt>
                <c:pt idx="65">
                  <c:v>8.9152707992141522</c:v>
                </c:pt>
                <c:pt idx="66">
                  <c:v>8.9579290061700547</c:v>
                </c:pt>
                <c:pt idx="67">
                  <c:v>9.0004402729361885</c:v>
                </c:pt>
                <c:pt idx="68">
                  <c:v>9.0428000129846566</c:v>
                </c:pt>
                <c:pt idx="69">
                  <c:v>9.0850035264815041</c:v>
                </c:pt>
                <c:pt idx="70">
                  <c:v>9.1270459982024033</c:v>
                </c:pt>
                <c:pt idx="71">
                  <c:v>9.1670849013904832</c:v>
                </c:pt>
                <c:pt idx="72">
                  <c:v>9.2046831743799302</c:v>
                </c:pt>
                <c:pt idx="73">
                  <c:v>9.2419138814425938</c:v>
                </c:pt>
                <c:pt idx="74">
                  <c:v>9.2787652021231377</c:v>
                </c:pt>
                <c:pt idx="75">
                  <c:v>9.3152249951476715</c:v>
                </c:pt>
                <c:pt idx="76">
                  <c:v>9.3512807907459887</c:v>
                </c:pt>
                <c:pt idx="77">
                  <c:v>9.3869197827916739</c:v>
                </c:pt>
                <c:pt idx="78">
                  <c:v>9.4221288207538159</c:v>
                </c:pt>
                <c:pt idx="79">
                  <c:v>9.4568944014569318</c:v>
                </c:pt>
                <c:pt idx="80">
                  <c:v>9.4912026606447579</c:v>
                </c:pt>
                <c:pt idx="81">
                  <c:v>9.5250393643428417</c:v>
                </c:pt>
                <c:pt idx="82">
                  <c:v>9.5583899000160404</c:v>
                </c:pt>
                <c:pt idx="83">
                  <c:v>9.5912392675159168</c:v>
                </c:pt>
                <c:pt idx="84">
                  <c:v>9.6235720698135356</c:v>
                </c:pt>
                <c:pt idx="85">
                  <c:v>9.6553725035126181</c:v>
                </c:pt>
                <c:pt idx="86">
                  <c:v>9.6866243491374977</c:v>
                </c:pt>
                <c:pt idx="87">
                  <c:v>9.7173109611925579</c:v>
                </c:pt>
                <c:pt idx="88">
                  <c:v>9.7474152579858551</c:v>
                </c:pt>
                <c:pt idx="89">
                  <c:v>9.7769197112130204</c:v>
                </c:pt>
                <c:pt idx="90">
                  <c:v>9.8058063352957934</c:v>
                </c:pt>
                <c:pt idx="91">
                  <c:v>9.834056676469535</c:v>
                </c:pt>
                <c:pt idx="92">
                  <c:v>9.8616518016139185</c:v>
                </c:pt>
                <c:pt idx="93">
                  <c:v>9.8885722868212174</c:v>
                </c:pt>
                <c:pt idx="94">
                  <c:v>9.9147982056971085</c:v>
                </c:pt>
                <c:pt idx="95">
                  <c:v>9.995182581582382</c:v>
                </c:pt>
                <c:pt idx="96">
                  <c:v>10.099312708048048</c:v>
                </c:pt>
                <c:pt idx="97">
                  <c:v>10.206155624346389</c:v>
                </c:pt>
                <c:pt idx="98">
                  <c:v>10.315800725033261</c:v>
                </c:pt>
                <c:pt idx="99">
                  <c:v>10.428339978788722</c:v>
                </c:pt>
                <c:pt idx="100">
                  <c:v>10.543867996671024</c:v>
                </c:pt>
                <c:pt idx="101">
                  <c:v>10.66248210205865</c:v>
                </c:pt>
                <c:pt idx="102">
                  <c:v>10.784282402314972</c:v>
                </c:pt>
                <c:pt idx="103">
                  <c:v>10.909371862219622</c:v>
                </c:pt>
                <c:pt idx="104">
                  <c:v>11.037856379204385</c:v>
                </c:pt>
                <c:pt idx="105">
                  <c:v>11.169844860437022</c:v>
                </c:pt>
                <c:pt idx="106">
                  <c:v>11.305449301795681</c:v>
                </c:pt>
                <c:pt idx="107">
                  <c:v>11.44478486877547</c:v>
                </c:pt>
                <c:pt idx="108">
                  <c:v>11.587969979375307</c:v>
                </c:pt>
                <c:pt idx="109">
                  <c:v>11.735126389006323</c:v>
                </c:pt>
                <c:pt idx="110">
                  <c:v>11.886379277471745</c:v>
                </c:pt>
                <c:pt idx="111">
                  <c:v>11.984430017227099</c:v>
                </c:pt>
                <c:pt idx="112">
                  <c:v>12.042450070286501</c:v>
                </c:pt>
                <c:pt idx="113">
                  <c:v>12.1005635763757</c:v>
                </c:pt>
                <c:pt idx="114">
                  <c:v>12.158770375259699</c:v>
                </c:pt>
                <c:pt idx="115">
                  <c:v>12.217070295596301</c:v>
                </c:pt>
                <c:pt idx="116">
                  <c:v>12.275463154936</c:v>
                </c:pt>
                <c:pt idx="117">
                  <c:v>12.3339487597218</c:v>
                </c:pt>
                <c:pt idx="118">
                  <c:v>12.3925269052893</c:v>
                </c:pt>
                <c:pt idx="119">
                  <c:v>12.451197375867</c:v>
                </c:pt>
                <c:pt idx="120">
                  <c:v>12.5099599445757</c:v>
                </c:pt>
                <c:pt idx="121">
                  <c:v>12.5688143734293</c:v>
                </c:pt>
                <c:pt idx="122">
                  <c:v>12.627760413334</c:v>
                </c:pt>
                <c:pt idx="123">
                  <c:v>12.6867978040887</c:v>
                </c:pt>
                <c:pt idx="124">
                  <c:v>12.7459262743851</c:v>
                </c:pt>
                <c:pt idx="125">
                  <c:v>12.805145541807301</c:v>
                </c:pt>
                <c:pt idx="126">
                  <c:v>12.8644553128324</c:v>
                </c:pt>
                <c:pt idx="127">
                  <c:v>12.9238552828298</c:v>
                </c:pt>
                <c:pt idx="128">
                  <c:v>12.9833451360617</c:v>
                </c:pt>
                <c:pt idx="129">
                  <c:v>13.0429245456831</c:v>
                </c:pt>
                <c:pt idx="130">
                  <c:v>13.102593173741401</c:v>
                </c:pt>
                <c:pt idx="131">
                  <c:v>13.1623506711767</c:v>
                </c:pt>
                <c:pt idx="132">
                  <c:v>13.222196677822</c:v>
                </c:pt>
                <c:pt idx="133">
                  <c:v>13.2821308224025</c:v>
                </c:pt>
                <c:pt idx="134">
                  <c:v>13.3421527225365</c:v>
                </c:pt>
                <c:pt idx="135">
                  <c:v>13.402261984734601</c:v>
                </c:pt>
                <c:pt idx="136">
                  <c:v>13.4624582044004</c:v>
                </c:pt>
                <c:pt idx="137">
                  <c:v>13.522740965829801</c:v>
                </c:pt>
                <c:pt idx="138">
                  <c:v>13.583109842211501</c:v>
                </c:pt>
                <c:pt idx="139">
                  <c:v>13.643564395626999</c:v>
                </c:pt>
                <c:pt idx="140">
                  <c:v>13.7041041770501</c:v>
                </c:pt>
                <c:pt idx="141">
                  <c:v>13.764728726347601</c:v>
                </c:pt>
                <c:pt idx="142">
                  <c:v>13.825437572278799</c:v>
                </c:pt>
                <c:pt idx="143">
                  <c:v>13.886230232495601</c:v>
                </c:pt>
                <c:pt idx="144">
                  <c:v>13.9471062135426</c:v>
                </c:pt>
                <c:pt idx="145">
                  <c:v>14.0080650108572</c:v>
                </c:pt>
                <c:pt idx="146">
                  <c:v>14.069106108769001</c:v>
                </c:pt>
                <c:pt idx="147">
                  <c:v>14.130228980500901</c:v>
                </c:pt>
                <c:pt idx="148">
                  <c:v>14.1914330881679</c:v>
                </c:pt>
                <c:pt idx="149">
                  <c:v>14.252717882777899</c:v>
                </c:pt>
                <c:pt idx="150">
                  <c:v>14.314082804231401</c:v>
                </c:pt>
                <c:pt idx="151">
                  <c:v>14.375527281321499</c:v>
                </c:pt>
                <c:pt idx="152">
                  <c:v>14.4370507317342</c:v>
                </c:pt>
                <c:pt idx="153">
                  <c:v>14.498652562047701</c:v>
                </c:pt>
                <c:pt idx="154">
                  <c:v>14.5603321677333</c:v>
                </c:pt>
                <c:pt idx="155">
                  <c:v>14.6220889331547</c:v>
                </c:pt>
                <c:pt idx="156">
                  <c:v>14.6839222315683</c:v>
                </c:pt>
                <c:pt idx="157">
                  <c:v>14.7458314251232</c:v>
                </c:pt>
                <c:pt idx="158">
                  <c:v>14.807815864861</c:v>
                </c:pt>
                <c:pt idx="159">
                  <c:v>14.869874890716099</c:v>
                </c:pt>
                <c:pt idx="160">
                  <c:v>14.9320078315155</c:v>
                </c:pt>
                <c:pt idx="161">
                  <c:v>14.994214004979</c:v>
                </c:pt>
                <c:pt idx="162">
                  <c:v>15.056492717718701</c:v>
                </c:pt>
                <c:pt idx="163">
                  <c:v>15.118843265239601</c:v>
                </c:pt>
                <c:pt idx="164">
                  <c:v>15.181264931939499</c:v>
                </c:pt>
                <c:pt idx="165">
                  <c:v>15.243756991108398</c:v>
                </c:pt>
                <c:pt idx="166">
                  <c:v>15.306318704929399</c:v>
                </c:pt>
                <c:pt idx="167">
                  <c:v>15.368949324477899</c:v>
                </c:pt>
                <c:pt idx="168">
                  <c:v>15.431648089722199</c:v>
                </c:pt>
                <c:pt idx="169">
                  <c:v>15.494414229523102</c:v>
                </c:pt>
                <c:pt idx="170">
                  <c:v>15.557246961634299</c:v>
                </c:pt>
                <c:pt idx="171">
                  <c:v>15.620145492701699</c:v>
                </c:pt>
                <c:pt idx="172">
                  <c:v>15.683109018264201</c:v>
                </c:pt>
                <c:pt idx="173">
                  <c:v>15.746136722753299</c:v>
                </c:pt>
                <c:pt idx="174">
                  <c:v>15.809227779493099</c:v>
                </c:pt>
                <c:pt idx="175">
                  <c:v>15.872381350700401</c:v>
                </c:pt>
                <c:pt idx="176">
                  <c:v>15.9355965874845</c:v>
                </c:pt>
                <c:pt idx="177">
                  <c:v>15.998872629847501</c:v>
                </c:pt>
                <c:pt idx="178">
                  <c:v>16.062208606684099</c:v>
                </c:pt>
                <c:pt idx="179">
                  <c:v>16.125603635781701</c:v>
                </c:pt>
                <c:pt idx="180">
                  <c:v>16.189056823820302</c:v>
                </c:pt>
                <c:pt idx="181">
                  <c:v>16.252567266372498</c:v>
                </c:pt>
                <c:pt idx="182">
                  <c:v>16.316134047903802</c:v>
                </c:pt>
                <c:pt idx="183">
                  <c:v>16.379756241771901</c:v>
                </c:pt>
                <c:pt idx="184">
                  <c:v>16.4434329102275</c:v>
                </c:pt>
                <c:pt idx="185">
                  <c:v>16.507163104414001</c:v>
                </c:pt>
                <c:pt idx="186">
                  <c:v>16.570945864367101</c:v>
                </c:pt>
                <c:pt idx="187">
                  <c:v>16.6347802190155</c:v>
                </c:pt>
                <c:pt idx="188">
                  <c:v>16.698665186180399</c:v>
                </c:pt>
                <c:pt idx="189">
                  <c:v>16.762599772575498</c:v>
                </c:pt>
                <c:pt idx="190">
                  <c:v>16.8265829738076</c:v>
                </c:pt>
                <c:pt idx="191">
                  <c:v>16.890613774375598</c:v>
                </c:pt>
                <c:pt idx="192">
                  <c:v>16.954691147671401</c:v>
                </c:pt>
                <c:pt idx="193">
                  <c:v>17.018814055979501</c:v>
                </c:pt>
                <c:pt idx="194">
                  <c:v>17.082981450477</c:v>
                </c:pt>
                <c:pt idx="195">
                  <c:v>17.147192271233699</c:v>
                </c:pt>
                <c:pt idx="196">
                  <c:v>17.211445447211801</c:v>
                </c:pt>
                <c:pt idx="197">
                  <c:v>17.2757398962666</c:v>
                </c:pt>
                <c:pt idx="198">
                  <c:v>17.340074525145798</c:v>
                </c:pt>
                <c:pt idx="199">
                  <c:v>17.404448229489599</c:v>
                </c:pt>
                <c:pt idx="200">
                  <c:v>17.468859893831102</c:v>
                </c:pt>
                <c:pt idx="201">
                  <c:v>17.533308391596002</c:v>
                </c:pt>
                <c:pt idx="202">
                  <c:v>17.5977925851025</c:v>
                </c:pt>
                <c:pt idx="203">
                  <c:v>17.662311325561699</c:v>
                </c:pt>
                <c:pt idx="204">
                  <c:v>17.726863453077101</c:v>
                </c:pt>
                <c:pt idx="205">
                  <c:v>17.791447796645102</c:v>
                </c:pt>
                <c:pt idx="206">
                  <c:v>17.8560631741544</c:v>
                </c:pt>
                <c:pt idx="207">
                  <c:v>17.9207083923868</c:v>
                </c:pt>
                <c:pt idx="208">
                  <c:v>17.9853822470163</c:v>
                </c:pt>
                <c:pt idx="209">
                  <c:v>18.050083522609899</c:v>
                </c:pt>
                <c:pt idx="210">
                  <c:v>18.114810992627</c:v>
                </c:pt>
                <c:pt idx="211">
                  <c:v>18.1795634194199</c:v>
                </c:pt>
                <c:pt idx="212">
                  <c:v>18.244339554233399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BC-4B8B-836F-4C9E3FA2E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297112"/>
        <c:axId val="540298752"/>
      </c:scatterChart>
      <c:valAx>
        <c:axId val="540297112"/>
        <c:scaling>
          <c:orientation val="minMax"/>
          <c:max val="20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200"/>
                  <a:t>Tagesmitteltemperatur in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0298752"/>
        <c:crosses val="autoZero"/>
        <c:crossBetween val="midCat"/>
      </c:valAx>
      <c:valAx>
        <c:axId val="5402987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200"/>
                  <a:t>Heizleistung in 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0297112"/>
        <c:crosses val="max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Energiekosten EU-L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'Planungstool Heizlast'!$B$60</c:f>
              <c:numCache>
                <c:formatCode>0</c:formatCode>
                <c:ptCount val="1"/>
                <c:pt idx="0">
                  <c:v>664.41121656620101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F2-412F-855C-0B31872DF740}"/>
            </c:ext>
          </c:extLst>
        </c:ser>
        <c:ser>
          <c:idx val="2"/>
          <c:order val="1"/>
          <c:tx>
            <c:v>Energiekosten Peletts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'Temperaturstunden profile'!$B$63</c:f>
              <c:numCache>
                <c:formatCode>0</c:formatCode>
                <c:ptCount val="1"/>
                <c:pt idx="0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F2-412F-855C-0B31872DF740}"/>
            </c:ext>
          </c:extLst>
        </c:ser>
        <c:ser>
          <c:idx val="3"/>
          <c:order val="2"/>
          <c:tx>
            <c:v>Energiekosten Erdgas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'Temperaturstunden profile'!$B$62</c:f>
              <c:numCache>
                <c:formatCode>0</c:formatCode>
                <c:ptCount val="1"/>
                <c:pt idx="0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F2-412F-855C-0B31872DF740}"/>
            </c:ext>
          </c:extLst>
        </c:ser>
        <c:ser>
          <c:idx val="1"/>
          <c:order val="3"/>
          <c:tx>
            <c:v>Energiekosten Öl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'Temperaturstunden profile'!$B$61</c:f>
              <c:numCache>
                <c:formatCode>0</c:formatCode>
                <c:ptCount val="1"/>
                <c:pt idx="0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F2-412F-855C-0B31872DF7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540297112"/>
        <c:axId val="540298752"/>
      </c:barChart>
      <c:catAx>
        <c:axId val="5402971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540298752"/>
        <c:crosses val="autoZero"/>
        <c:auto val="1"/>
        <c:lblAlgn val="ctr"/>
        <c:lblOffset val="100"/>
        <c:noMultiLvlLbl val="0"/>
      </c:catAx>
      <c:valAx>
        <c:axId val="5402987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Energiekosten in €/ 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0297112"/>
        <c:crosses val="max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34562784915045E-2"/>
          <c:y val="0.92093727843585382"/>
          <c:w val="0.9"/>
          <c:h val="5.3635635360567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Stunden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'Temperaturstunden profile'!$C$1</c:f>
              <c:strCache>
                <c:ptCount val="1"/>
                <c:pt idx="0">
                  <c:v>h warm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profile'!$B$2:$B$39</c:f>
              <c:numCache>
                <c:formatCode>0</c:formatCode>
                <c:ptCount val="38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profile'!$C$2:$C$39</c:f>
              <c:numCache>
                <c:formatCode>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22</c:v>
                </c:pt>
                <c:pt idx="26">
                  <c:v>63</c:v>
                </c:pt>
                <c:pt idx="27">
                  <c:v>63</c:v>
                </c:pt>
                <c:pt idx="28">
                  <c:v>175</c:v>
                </c:pt>
                <c:pt idx="29">
                  <c:v>162</c:v>
                </c:pt>
                <c:pt idx="30">
                  <c:v>259</c:v>
                </c:pt>
                <c:pt idx="31">
                  <c:v>360</c:v>
                </c:pt>
                <c:pt idx="32">
                  <c:v>428</c:v>
                </c:pt>
                <c:pt idx="33">
                  <c:v>430</c:v>
                </c:pt>
                <c:pt idx="34">
                  <c:v>503</c:v>
                </c:pt>
                <c:pt idx="35">
                  <c:v>444</c:v>
                </c:pt>
                <c:pt idx="36">
                  <c:v>384</c:v>
                </c:pt>
                <c:pt idx="37">
                  <c:v>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02-470D-A95D-8C2CFEB5BB43}"/>
            </c:ext>
          </c:extLst>
        </c:ser>
        <c:ser>
          <c:idx val="1"/>
          <c:order val="1"/>
          <c:tx>
            <c:strRef>
              <c:f>'Temperaturstunden profile'!$D$1</c:f>
              <c:strCache>
                <c:ptCount val="1"/>
                <c:pt idx="0">
                  <c:v>h mittel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profile'!$B$2:$B$39</c:f>
              <c:numCache>
                <c:formatCode>0</c:formatCode>
                <c:ptCount val="38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profile'!$D$2:$D$39</c:f>
              <c:numCache>
                <c:formatCode>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25</c:v>
                </c:pt>
                <c:pt idx="14">
                  <c:v>23</c:v>
                </c:pt>
                <c:pt idx="15">
                  <c:v>24</c:v>
                </c:pt>
                <c:pt idx="16">
                  <c:v>27</c:v>
                </c:pt>
                <c:pt idx="17">
                  <c:v>68</c:v>
                </c:pt>
                <c:pt idx="18">
                  <c:v>91</c:v>
                </c:pt>
                <c:pt idx="19">
                  <c:v>89</c:v>
                </c:pt>
                <c:pt idx="20">
                  <c:v>165</c:v>
                </c:pt>
                <c:pt idx="21">
                  <c:v>173</c:v>
                </c:pt>
                <c:pt idx="22">
                  <c:v>240</c:v>
                </c:pt>
                <c:pt idx="23">
                  <c:v>280</c:v>
                </c:pt>
                <c:pt idx="24">
                  <c:v>320</c:v>
                </c:pt>
                <c:pt idx="25">
                  <c:v>357</c:v>
                </c:pt>
                <c:pt idx="26">
                  <c:v>356</c:v>
                </c:pt>
                <c:pt idx="27">
                  <c:v>303</c:v>
                </c:pt>
                <c:pt idx="28">
                  <c:v>330</c:v>
                </c:pt>
                <c:pt idx="29">
                  <c:v>326</c:v>
                </c:pt>
                <c:pt idx="30">
                  <c:v>348</c:v>
                </c:pt>
                <c:pt idx="31">
                  <c:v>335</c:v>
                </c:pt>
                <c:pt idx="32">
                  <c:v>315</c:v>
                </c:pt>
                <c:pt idx="33">
                  <c:v>215</c:v>
                </c:pt>
                <c:pt idx="34">
                  <c:v>169</c:v>
                </c:pt>
                <c:pt idx="35">
                  <c:v>151</c:v>
                </c:pt>
                <c:pt idx="36">
                  <c:v>105</c:v>
                </c:pt>
                <c:pt idx="37">
                  <c:v>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02-470D-A95D-8C2CFEB5BB43}"/>
            </c:ext>
          </c:extLst>
        </c:ser>
        <c:ser>
          <c:idx val="2"/>
          <c:order val="2"/>
          <c:tx>
            <c:strRef>
              <c:f>'Temperaturstunden profile'!$E$1</c:f>
              <c:strCache>
                <c:ptCount val="1"/>
                <c:pt idx="0">
                  <c:v>h kalt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profile'!$B$2:$B$39</c:f>
              <c:numCache>
                <c:formatCode>0</c:formatCode>
                <c:ptCount val="38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profile'!$E$2:$E$39</c:f>
              <c:numCache>
                <c:formatCode>0</c:formatCode>
                <c:ptCount val="38"/>
                <c:pt idx="0">
                  <c:v>1</c:v>
                </c:pt>
                <c:pt idx="1">
                  <c:v>6</c:v>
                </c:pt>
                <c:pt idx="2">
                  <c:v>13</c:v>
                </c:pt>
                <c:pt idx="3">
                  <c:v>17</c:v>
                </c:pt>
                <c:pt idx="4">
                  <c:v>19</c:v>
                </c:pt>
                <c:pt idx="5">
                  <c:v>26</c:v>
                </c:pt>
                <c:pt idx="6">
                  <c:v>39</c:v>
                </c:pt>
                <c:pt idx="7">
                  <c:v>41</c:v>
                </c:pt>
                <c:pt idx="8">
                  <c:v>35</c:v>
                </c:pt>
                <c:pt idx="9">
                  <c:v>52</c:v>
                </c:pt>
                <c:pt idx="10">
                  <c:v>37</c:v>
                </c:pt>
                <c:pt idx="11">
                  <c:v>41</c:v>
                </c:pt>
                <c:pt idx="12">
                  <c:v>43</c:v>
                </c:pt>
                <c:pt idx="13">
                  <c:v>54</c:v>
                </c:pt>
                <c:pt idx="14">
                  <c:v>90</c:v>
                </c:pt>
                <c:pt idx="15">
                  <c:v>125</c:v>
                </c:pt>
                <c:pt idx="16">
                  <c:v>169</c:v>
                </c:pt>
                <c:pt idx="17">
                  <c:v>195</c:v>
                </c:pt>
                <c:pt idx="18">
                  <c:v>278</c:v>
                </c:pt>
                <c:pt idx="19">
                  <c:v>306</c:v>
                </c:pt>
                <c:pt idx="20">
                  <c:v>454</c:v>
                </c:pt>
                <c:pt idx="21">
                  <c:v>385</c:v>
                </c:pt>
                <c:pt idx="22">
                  <c:v>490</c:v>
                </c:pt>
                <c:pt idx="23">
                  <c:v>533</c:v>
                </c:pt>
                <c:pt idx="24">
                  <c:v>380</c:v>
                </c:pt>
                <c:pt idx="25">
                  <c:v>228</c:v>
                </c:pt>
                <c:pt idx="26">
                  <c:v>261</c:v>
                </c:pt>
                <c:pt idx="27">
                  <c:v>279</c:v>
                </c:pt>
                <c:pt idx="28">
                  <c:v>229</c:v>
                </c:pt>
                <c:pt idx="29">
                  <c:v>269</c:v>
                </c:pt>
                <c:pt idx="30">
                  <c:v>233</c:v>
                </c:pt>
                <c:pt idx="31">
                  <c:v>230</c:v>
                </c:pt>
                <c:pt idx="32">
                  <c:v>243</c:v>
                </c:pt>
                <c:pt idx="33">
                  <c:v>191</c:v>
                </c:pt>
                <c:pt idx="34">
                  <c:v>146</c:v>
                </c:pt>
                <c:pt idx="35">
                  <c:v>150</c:v>
                </c:pt>
                <c:pt idx="36">
                  <c:v>97</c:v>
                </c:pt>
                <c:pt idx="37">
                  <c:v>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02-470D-A95D-8C2CFEB5B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050128"/>
        <c:axId val="378767896"/>
      </c:scatterChart>
      <c:valAx>
        <c:axId val="74905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767896"/>
        <c:crosses val="autoZero"/>
        <c:crossBetween val="midCat"/>
      </c:valAx>
      <c:valAx>
        <c:axId val="37876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9050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Wärme</a:t>
            </a:r>
            <a:r>
              <a:rPr lang="de-AT" baseline="0"/>
              <a:t> 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'Temperaturstunden profile'!$F$1</c:f>
              <c:strCache>
                <c:ptCount val="1"/>
                <c:pt idx="0">
                  <c:v>Wärme warm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profile'!$B$2:$B$39</c:f>
              <c:numCache>
                <c:formatCode>0</c:formatCode>
                <c:ptCount val="38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profile'!$F$2:$F$39</c:f>
              <c:numCache>
                <c:formatCode>0.000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3.078727459316816E-2</c:v>
                </c:pt>
                <c:pt idx="25">
                  <c:v>0.20964667937252604</c:v>
                </c:pt>
                <c:pt idx="26">
                  <c:v>0.55417094267702682</c:v>
                </c:pt>
                <c:pt idx="27">
                  <c:v>0.50799003078727456</c:v>
                </c:pt>
                <c:pt idx="28">
                  <c:v>1.2828031080486733</c:v>
                </c:pt>
                <c:pt idx="29">
                  <c:v>1.0687582465914089</c:v>
                </c:pt>
                <c:pt idx="30">
                  <c:v>1.5188388799296293</c:v>
                </c:pt>
                <c:pt idx="31">
                  <c:v>1.8472364755900896</c:v>
                </c:pt>
                <c:pt idx="32">
                  <c:v>1.8824219322679958</c:v>
                </c:pt>
                <c:pt idx="33">
                  <c:v>1.576015247031227</c:v>
                </c:pt>
                <c:pt idx="34">
                  <c:v>1.4748570590822461</c:v>
                </c:pt>
                <c:pt idx="35">
                  <c:v>0.97639642281190431</c:v>
                </c:pt>
                <c:pt idx="36">
                  <c:v>0.56296730684650353</c:v>
                </c:pt>
                <c:pt idx="37">
                  <c:v>0.21551092215217713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D3-401C-AB9D-542132853EFE}"/>
            </c:ext>
          </c:extLst>
        </c:ser>
        <c:ser>
          <c:idx val="1"/>
          <c:order val="1"/>
          <c:tx>
            <c:strRef>
              <c:f>'Temperaturstunden profile'!$G$1</c:f>
              <c:strCache>
                <c:ptCount val="1"/>
                <c:pt idx="0">
                  <c:v>Wärme mittel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profile'!$B$2:$B$39</c:f>
              <c:numCache>
                <c:formatCode>0</c:formatCode>
                <c:ptCount val="38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profile'!$G$2:$G$39</c:f>
              <c:numCache>
                <c:formatCode>0.000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1.3935041269160682E-2</c:v>
                </c:pt>
                <c:pt idx="13">
                  <c:v>0.33497695358559326</c:v>
                </c:pt>
                <c:pt idx="14">
                  <c:v>0.29585164540679598</c:v>
                </c:pt>
                <c:pt idx="15">
                  <c:v>0.29585164540679598</c:v>
                </c:pt>
                <c:pt idx="16">
                  <c:v>0.3183620966877479</c:v>
                </c:pt>
                <c:pt idx="17">
                  <c:v>0.76535534355236368</c:v>
                </c:pt>
                <c:pt idx="18">
                  <c:v>0.97545288884124759</c:v>
                </c:pt>
                <c:pt idx="19">
                  <c:v>0.90631364562118122</c:v>
                </c:pt>
                <c:pt idx="20">
                  <c:v>1.5918104834387394</c:v>
                </c:pt>
                <c:pt idx="21">
                  <c:v>1.576267552792368</c:v>
                </c:pt>
                <c:pt idx="22">
                  <c:v>2.0580984028298852</c:v>
                </c:pt>
                <c:pt idx="23">
                  <c:v>2.2510451280951869</c:v>
                </c:pt>
                <c:pt idx="24">
                  <c:v>2.401114803301533</c:v>
                </c:pt>
                <c:pt idx="25">
                  <c:v>2.4874048665451816</c:v>
                </c:pt>
                <c:pt idx="26">
                  <c:v>2.2896344731482476</c:v>
                </c:pt>
                <c:pt idx="27">
                  <c:v>1.7863650980812518</c:v>
                </c:pt>
                <c:pt idx="28">
                  <c:v>1.7686783149319325</c:v>
                </c:pt>
                <c:pt idx="29">
                  <c:v>1.5725158109122093</c:v>
                </c:pt>
                <c:pt idx="30">
                  <c:v>1.492121342051667</c:v>
                </c:pt>
                <c:pt idx="31">
                  <c:v>1.2568335298531461</c:v>
                </c:pt>
                <c:pt idx="32">
                  <c:v>1.0129703076428342</c:v>
                </c:pt>
                <c:pt idx="33">
                  <c:v>0.5761603601672205</c:v>
                </c:pt>
                <c:pt idx="34">
                  <c:v>0.36231107299817772</c:v>
                </c:pt>
                <c:pt idx="35">
                  <c:v>0.24279129595883805</c:v>
                </c:pt>
                <c:pt idx="36">
                  <c:v>0.11255225640475935</c:v>
                </c:pt>
                <c:pt idx="37">
                  <c:v>3.966127130453425E-2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D3-401C-AB9D-542132853EFE}"/>
            </c:ext>
          </c:extLst>
        </c:ser>
        <c:ser>
          <c:idx val="2"/>
          <c:order val="2"/>
          <c:tx>
            <c:strRef>
              <c:f>'Temperaturstunden profile'!$H$1</c:f>
              <c:strCache>
                <c:ptCount val="1"/>
                <c:pt idx="0">
                  <c:v>wärme kalt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profile'!$B$2:$B$39</c:f>
              <c:numCache>
                <c:formatCode>0</c:formatCode>
                <c:ptCount val="38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profile'!$H$2:$H$39</c:f>
              <c:numCache>
                <c:formatCode>0.000</c:formatCode>
                <c:ptCount val="38"/>
                <c:pt idx="0">
                  <c:v>1.5513496742165685E-2</c:v>
                </c:pt>
                <c:pt idx="1">
                  <c:v>9.0631480967389003E-2</c:v>
                </c:pt>
                <c:pt idx="2">
                  <c:v>0.19106095987719843</c:v>
                </c:pt>
                <c:pt idx="3">
                  <c:v>0.24290869898917322</c:v>
                </c:pt>
                <c:pt idx="4">
                  <c:v>0.26372944461681663</c:v>
                </c:pt>
                <c:pt idx="5">
                  <c:v>0.3502784264415304</c:v>
                </c:pt>
                <c:pt idx="6">
                  <c:v>0.50949589300586251</c:v>
                </c:pt>
                <c:pt idx="7">
                  <c:v>0.51888564103401547</c:v>
                </c:pt>
                <c:pt idx="8">
                  <c:v>0.42866240998089389</c:v>
                </c:pt>
                <c:pt idx="9">
                  <c:v>0.61564087071541707</c:v>
                </c:pt>
                <c:pt idx="10">
                  <c:v>0.42294691118114869</c:v>
                </c:pt>
                <c:pt idx="11">
                  <c:v>0.45193265509414243</c:v>
                </c:pt>
                <c:pt idx="12">
                  <c:v>0.45642340415108512</c:v>
                </c:pt>
                <c:pt idx="13">
                  <c:v>0.55113738426114933</c:v>
                </c:pt>
                <c:pt idx="14">
                  <c:v>0.88181981481783889</c:v>
                </c:pt>
                <c:pt idx="15">
                  <c:v>1.1737185035191142</c:v>
                </c:pt>
                <c:pt idx="16">
                  <c:v>1.5178731812466317</c:v>
                </c:pt>
                <c:pt idx="17">
                  <c:v>1.6717833989254864</c:v>
                </c:pt>
                <c:pt idx="18">
                  <c:v>2.2698695233274</c:v>
                </c:pt>
                <c:pt idx="19">
                  <c:v>2.3735650015513499</c:v>
                </c:pt>
                <c:pt idx="20">
                  <c:v>3.3362182993941571</c:v>
                </c:pt>
                <c:pt idx="21">
                  <c:v>2.6719956888809056</c:v>
                </c:pt>
                <c:pt idx="22">
                  <c:v>3.2006793278573413</c:v>
                </c:pt>
                <c:pt idx="23">
                  <c:v>3.2639580645688064</c:v>
                </c:pt>
                <c:pt idx="24">
                  <c:v>2.171889543903196</c:v>
                </c:pt>
                <c:pt idx="25">
                  <c:v>1.2100527458889234</c:v>
                </c:pt>
                <c:pt idx="26">
                  <c:v>1.2786387314858665</c:v>
                </c:pt>
                <c:pt idx="27">
                  <c:v>1.2529189868870128</c:v>
                </c:pt>
                <c:pt idx="28">
                  <c:v>0.93489230367261622</c:v>
                </c:pt>
                <c:pt idx="29">
                  <c:v>0.98837304244166113</c:v>
                </c:pt>
                <c:pt idx="30">
                  <c:v>0.76097784019465364</c:v>
                </c:pt>
                <c:pt idx="31">
                  <c:v>0.65728236197070411</c:v>
                </c:pt>
                <c:pt idx="32">
                  <c:v>0.59522837500204129</c:v>
                </c:pt>
                <c:pt idx="33">
                  <c:v>0.38987866812547967</c:v>
                </c:pt>
                <c:pt idx="34">
                  <c:v>0.23841794993223051</c:v>
                </c:pt>
                <c:pt idx="35">
                  <c:v>0.18371246142038308</c:v>
                </c:pt>
                <c:pt idx="36">
                  <c:v>7.9200483367898492E-2</c:v>
                </c:pt>
                <c:pt idx="37">
                  <c:v>2.4903244770318602E-2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D3-401C-AB9D-542132853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763960"/>
        <c:axId val="378762648"/>
      </c:scatterChart>
      <c:valAx>
        <c:axId val="378763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762648"/>
        <c:crosses val="autoZero"/>
        <c:crossBetween val="midCat"/>
      </c:valAx>
      <c:valAx>
        <c:axId val="37876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763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Summenfunktion</a:t>
            </a:r>
            <a:r>
              <a:rPr lang="de-AT" baseline="0"/>
              <a:t> Wärme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'Temperaturstunden profile'!$I$1</c:f>
              <c:strCache>
                <c:ptCount val="1"/>
                <c:pt idx="0">
                  <c:v>SummeWärme warm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profile'!$B$2:$B$40</c:f>
              <c:numCache>
                <c:formatCode>0</c:formatCode>
                <c:ptCount val="39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profile'!$I$2:$I$40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2.2458692048553555E-3</c:v>
                </c:pt>
                <c:pt idx="25">
                  <c:v>1.7539169028394204E-2</c:v>
                </c:pt>
                <c:pt idx="26">
                  <c:v>5.7964814715790597E-2</c:v>
                </c:pt>
                <c:pt idx="27">
                  <c:v>9.5021656595903947E-2</c:v>
                </c:pt>
                <c:pt idx="28">
                  <c:v>0.18859954013154373</c:v>
                </c:pt>
                <c:pt idx="29">
                  <c:v>0.2665632853858082</c:v>
                </c:pt>
                <c:pt idx="30">
                  <c:v>0.37735949949200576</c:v>
                </c:pt>
                <c:pt idx="31">
                  <c:v>0.51211165178332707</c:v>
                </c:pt>
                <c:pt idx="32">
                  <c:v>0.64943051173734023</c:v>
                </c:pt>
                <c:pt idx="33">
                  <c:v>0.76439762579541193</c:v>
                </c:pt>
                <c:pt idx="34">
                  <c:v>0.87198545532324467</c:v>
                </c:pt>
                <c:pt idx="35">
                  <c:v>0.9432115929629431</c:v>
                </c:pt>
                <c:pt idx="36">
                  <c:v>0.98427891556601244</c:v>
                </c:pt>
                <c:pt idx="37">
                  <c:v>0.99999999999999989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A9-4BEB-B990-E0013FE60BCB}"/>
            </c:ext>
          </c:extLst>
        </c:ser>
        <c:ser>
          <c:idx val="1"/>
          <c:order val="1"/>
          <c:tx>
            <c:strRef>
              <c:f>'Temperaturstunden profile'!$J$1</c:f>
              <c:strCache>
                <c:ptCount val="1"/>
                <c:pt idx="0">
                  <c:v>SummeWärme mittel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profile'!$B$2:$B$40</c:f>
              <c:numCache>
                <c:formatCode>0</c:formatCode>
                <c:ptCount val="39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profile'!$J$2:$J$40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4.8411723084943955E-4</c:v>
                </c:pt>
                <c:pt idx="13">
                  <c:v>1.2121550664730196E-2</c:v>
                </c:pt>
                <c:pt idx="14">
                  <c:v>2.2399731873533682E-2</c:v>
                </c:pt>
                <c:pt idx="15">
                  <c:v>3.2677913082337168E-2</c:v>
                </c:pt>
                <c:pt idx="16">
                  <c:v>4.3738129817897438E-2</c:v>
                </c:pt>
                <c:pt idx="17">
                  <c:v>7.0327337727628197E-2</c:v>
                </c:pt>
                <c:pt idx="18">
                  <c:v>0.10421554388708895</c:v>
                </c:pt>
                <c:pt idx="19">
                  <c:v>0.13570178378579673</c:v>
                </c:pt>
                <c:pt idx="20">
                  <c:v>0.1910028674635981</c:v>
                </c:pt>
                <c:pt idx="21">
                  <c:v>0.24576397423006741</c:v>
                </c:pt>
                <c:pt idx="22">
                  <c:v>0.31726436524783075</c:v>
                </c:pt>
                <c:pt idx="23">
                  <c:v>0.39546791792350944</c:v>
                </c:pt>
                <c:pt idx="24">
                  <c:v>0.47888504077756672</c:v>
                </c:pt>
                <c:pt idx="25">
                  <c:v>0.56529996648419167</c:v>
                </c:pt>
                <c:pt idx="26">
                  <c:v>0.64484415149145347</c:v>
                </c:pt>
                <c:pt idx="27">
                  <c:v>0.70690425650765276</c:v>
                </c:pt>
                <c:pt idx="28">
                  <c:v>0.76834990503854317</c:v>
                </c:pt>
                <c:pt idx="29">
                  <c:v>0.82298067255055296</c:v>
                </c:pt>
                <c:pt idx="30">
                  <c:v>0.87481845603843145</c:v>
                </c:pt>
                <c:pt idx="31">
                  <c:v>0.91848210628235205</c:v>
                </c:pt>
                <c:pt idx="32">
                  <c:v>0.95367370498640747</c:v>
                </c:pt>
                <c:pt idx="33">
                  <c:v>0.9736900904926824</c:v>
                </c:pt>
                <c:pt idx="34">
                  <c:v>0.98627713849476784</c:v>
                </c:pt>
                <c:pt idx="35">
                  <c:v>0.99471195024764458</c:v>
                </c:pt>
                <c:pt idx="36">
                  <c:v>0.99862212788142857</c:v>
                </c:pt>
                <c:pt idx="3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A9-4BEB-B990-E0013FE60BCB}"/>
            </c:ext>
          </c:extLst>
        </c:ser>
        <c:ser>
          <c:idx val="2"/>
          <c:order val="2"/>
          <c:tx>
            <c:strRef>
              <c:f>'Temperaturstunden profile'!$K$1</c:f>
              <c:strCache>
                <c:ptCount val="1"/>
                <c:pt idx="0">
                  <c:v>Summewärme kalt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profile'!$B$2:$B$40</c:f>
              <c:numCache>
                <c:formatCode>0</c:formatCode>
                <c:ptCount val="39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profile'!$K$2:$K$40</c:f>
              <c:numCache>
                <c:formatCode>0.000</c:formatCode>
                <c:ptCount val="39"/>
                <c:pt idx="0">
                  <c:v>4.0571849542499016E-4</c:v>
                </c:pt>
                <c:pt idx="1">
                  <c:v>2.7759686529078278E-3</c:v>
                </c:pt>
                <c:pt idx="2">
                  <c:v>7.772712228141917E-3</c:v>
                </c:pt>
                <c:pt idx="3">
                  <c:v>1.4125409722296367E-2</c:v>
                </c:pt>
                <c:pt idx="4">
                  <c:v>2.1022624144521201E-2</c:v>
                </c:pt>
                <c:pt idx="5">
                  <c:v>3.0183320699117028E-2</c:v>
                </c:pt>
                <c:pt idx="6">
                  <c:v>4.3507970233074601E-2</c:v>
                </c:pt>
                <c:pt idx="7">
                  <c:v>5.7078186224789405E-2</c:v>
                </c:pt>
                <c:pt idx="8">
                  <c:v>6.8288828861532549E-2</c:v>
                </c:pt>
                <c:pt idx="9">
                  <c:v>8.4389447048397945E-2</c:v>
                </c:pt>
                <c:pt idx="10">
                  <c:v>9.5450614449984525E-2</c:v>
                </c:pt>
                <c:pt idx="11">
                  <c:v>0.10726983482986516</c:v>
                </c:pt>
                <c:pt idx="12">
                  <c:v>0.11920650003736881</c:v>
                </c:pt>
                <c:pt idx="13">
                  <c:v>0.13362018342746715</c:v>
                </c:pt>
                <c:pt idx="14">
                  <c:v>0.1566820768516245</c:v>
                </c:pt>
                <c:pt idx="15">
                  <c:v>0.18737788407127837</c:v>
                </c:pt>
                <c:pt idx="16">
                  <c:v>0.22707423580786029</c:v>
                </c:pt>
                <c:pt idx="17">
                  <c:v>0.27079574209115859</c:v>
                </c:pt>
                <c:pt idx="18">
                  <c:v>0.33015876405334132</c:v>
                </c:pt>
                <c:pt idx="19">
                  <c:v>0.39223369385336482</c:v>
                </c:pt>
                <c:pt idx="20">
                  <c:v>0.47948452397476005</c:v>
                </c:pt>
                <c:pt idx="21">
                  <c:v>0.54936419641045897</c:v>
                </c:pt>
                <c:pt idx="22">
                  <c:v>0.63307032809814112</c:v>
                </c:pt>
                <c:pt idx="23">
                  <c:v>0.71843136417505682</c:v>
                </c:pt>
                <c:pt idx="24">
                  <c:v>0.77523195353455543</c:v>
                </c:pt>
                <c:pt idx="25">
                  <c:v>0.80687799617770462</c:v>
                </c:pt>
                <c:pt idx="26">
                  <c:v>0.84031774164273276</c:v>
                </c:pt>
                <c:pt idx="27">
                  <c:v>0.87308484854955626</c:v>
                </c:pt>
                <c:pt idx="28">
                  <c:v>0.89753472630016751</c:v>
                </c:pt>
                <c:pt idx="29">
                  <c:v>0.9233832651797439</c:v>
                </c:pt>
                <c:pt idx="30">
                  <c:v>0.94328482506059075</c:v>
                </c:pt>
                <c:pt idx="31">
                  <c:v>0.9604744771035969</c:v>
                </c:pt>
                <c:pt idx="32">
                  <c:v>0.97604125516490314</c:v>
                </c:pt>
                <c:pt idx="33">
                  <c:v>0.98623760156308382</c:v>
                </c:pt>
                <c:pt idx="34">
                  <c:v>0.99247285422961529</c:v>
                </c:pt>
                <c:pt idx="35">
                  <c:v>0.99727741535964809</c:v>
                </c:pt>
                <c:pt idx="36">
                  <c:v>0.99934871504681777</c:v>
                </c:pt>
                <c:pt idx="3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A9-4BEB-B990-E0013FE60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9936"/>
        <c:axId val="530828952"/>
      </c:scatterChart>
      <c:valAx>
        <c:axId val="53082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828952"/>
        <c:crosses val="autoZero"/>
        <c:crossBetween val="midCat"/>
      </c:valAx>
      <c:valAx>
        <c:axId val="5308289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829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Summenfunktion</a:t>
            </a:r>
            <a:r>
              <a:rPr lang="de-AT" baseline="0"/>
              <a:t> Stunden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'Temperaturstunden profile'!$L$1</c:f>
              <c:strCache>
                <c:ptCount val="1"/>
                <c:pt idx="0">
                  <c:v>SummeWärme warm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profile'!$B$2:$B$40</c:f>
              <c:numCache>
                <c:formatCode>0</c:formatCode>
                <c:ptCount val="39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profile'!$L$2:$L$40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8.3565459610027853E-4</c:v>
                </c:pt>
                <c:pt idx="25">
                  <c:v>6.9637883008356544E-3</c:v>
                </c:pt>
                <c:pt idx="26">
                  <c:v>2.4512534818941504E-2</c:v>
                </c:pt>
                <c:pt idx="27">
                  <c:v>4.2061281337047354E-2</c:v>
                </c:pt>
                <c:pt idx="28">
                  <c:v>9.0807799442896936E-2</c:v>
                </c:pt>
                <c:pt idx="29">
                  <c:v>0.13593314763231198</c:v>
                </c:pt>
                <c:pt idx="30">
                  <c:v>0.20807799442896935</c:v>
                </c:pt>
                <c:pt idx="31">
                  <c:v>0.30835654596100276</c:v>
                </c:pt>
                <c:pt idx="32">
                  <c:v>0.42757660167130918</c:v>
                </c:pt>
                <c:pt idx="33">
                  <c:v>0.5473537604456824</c:v>
                </c:pt>
                <c:pt idx="34">
                  <c:v>0.68746518105849574</c:v>
                </c:pt>
                <c:pt idx="35">
                  <c:v>0.81114206128133692</c:v>
                </c:pt>
                <c:pt idx="36">
                  <c:v>0.91810584958217256</c:v>
                </c:pt>
                <c:pt idx="37">
                  <c:v>0.99999999999999989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56-40F4-9F5D-B52131695989}"/>
            </c:ext>
          </c:extLst>
        </c:ser>
        <c:ser>
          <c:idx val="1"/>
          <c:order val="1"/>
          <c:tx>
            <c:strRef>
              <c:f>'Temperaturstunden profile'!$M$1</c:f>
              <c:strCache>
                <c:ptCount val="1"/>
                <c:pt idx="0">
                  <c:v>SummeWärme mittel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profile'!$B$2:$B$40</c:f>
              <c:numCache>
                <c:formatCode>0</c:formatCode>
                <c:ptCount val="39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profile'!$M$2:$M$40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2.0366598778004074E-4</c:v>
                </c:pt>
                <c:pt idx="13">
                  <c:v>5.295315682281059E-3</c:v>
                </c:pt>
                <c:pt idx="14">
                  <c:v>9.9796334012219948E-3</c:v>
                </c:pt>
                <c:pt idx="15">
                  <c:v>1.4867617107942974E-2</c:v>
                </c:pt>
                <c:pt idx="16">
                  <c:v>2.0366598778004074E-2</c:v>
                </c:pt>
                <c:pt idx="17">
                  <c:v>3.4215885947046845E-2</c:v>
                </c:pt>
                <c:pt idx="18">
                  <c:v>5.2749490835030555E-2</c:v>
                </c:pt>
                <c:pt idx="19">
                  <c:v>7.0875763747454176E-2</c:v>
                </c:pt>
                <c:pt idx="20">
                  <c:v>0.10448065173116089</c:v>
                </c:pt>
                <c:pt idx="21">
                  <c:v>0.13971486761710794</c:v>
                </c:pt>
                <c:pt idx="22">
                  <c:v>0.18859470468431772</c:v>
                </c:pt>
                <c:pt idx="23">
                  <c:v>0.24562118126272914</c:v>
                </c:pt>
                <c:pt idx="24">
                  <c:v>0.31079429735234215</c:v>
                </c:pt>
                <c:pt idx="25">
                  <c:v>0.38350305498981668</c:v>
                </c:pt>
                <c:pt idx="26">
                  <c:v>0.45600814663951117</c:v>
                </c:pt>
                <c:pt idx="27">
                  <c:v>0.51771894093686355</c:v>
                </c:pt>
                <c:pt idx="28">
                  <c:v>0.58492871690427695</c:v>
                </c:pt>
                <c:pt idx="29">
                  <c:v>0.65132382892057028</c:v>
                </c:pt>
                <c:pt idx="30">
                  <c:v>0.72219959266802447</c:v>
                </c:pt>
                <c:pt idx="31">
                  <c:v>0.79042769857433814</c:v>
                </c:pt>
                <c:pt idx="32">
                  <c:v>0.85458248472505094</c:v>
                </c:pt>
                <c:pt idx="33">
                  <c:v>0.89837067209775967</c:v>
                </c:pt>
                <c:pt idx="34">
                  <c:v>0.9327902240325866</c:v>
                </c:pt>
                <c:pt idx="35">
                  <c:v>0.96354378818737274</c:v>
                </c:pt>
                <c:pt idx="36">
                  <c:v>0.98492871690427697</c:v>
                </c:pt>
                <c:pt idx="3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56-40F4-9F5D-B52131695989}"/>
            </c:ext>
          </c:extLst>
        </c:ser>
        <c:ser>
          <c:idx val="2"/>
          <c:order val="2"/>
          <c:tx>
            <c:strRef>
              <c:f>'Temperaturstunden profile'!$N$1</c:f>
              <c:strCache>
                <c:ptCount val="1"/>
                <c:pt idx="0">
                  <c:v>Summewärme kalt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'Temperaturstunden profile'!$B$2:$B$40</c:f>
              <c:numCache>
                <c:formatCode>0</c:formatCode>
                <c:ptCount val="39"/>
                <c:pt idx="0">
                  <c:v>-22</c:v>
                </c:pt>
                <c:pt idx="1">
                  <c:v>-21</c:v>
                </c:pt>
                <c:pt idx="2">
                  <c:v>-20</c:v>
                </c:pt>
                <c:pt idx="3">
                  <c:v>-19</c:v>
                </c:pt>
                <c:pt idx="4">
                  <c:v>-18</c:v>
                </c:pt>
                <c:pt idx="5">
                  <c:v>-17</c:v>
                </c:pt>
                <c:pt idx="6">
                  <c:v>-16</c:v>
                </c:pt>
                <c:pt idx="7">
                  <c:v>-15</c:v>
                </c:pt>
                <c:pt idx="8">
                  <c:v>-14</c:v>
                </c:pt>
                <c:pt idx="9">
                  <c:v>-13</c:v>
                </c:pt>
                <c:pt idx="10">
                  <c:v>-12</c:v>
                </c:pt>
                <c:pt idx="11">
                  <c:v>-11</c:v>
                </c:pt>
                <c:pt idx="12">
                  <c:v>-10</c:v>
                </c:pt>
                <c:pt idx="13">
                  <c:v>-9</c:v>
                </c:pt>
                <c:pt idx="14">
                  <c:v>-8</c:v>
                </c:pt>
                <c:pt idx="15">
                  <c:v>-7</c:v>
                </c:pt>
                <c:pt idx="16">
                  <c:v>-6</c:v>
                </c:pt>
                <c:pt idx="17">
                  <c:v>-5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</c:numCache>
            </c:numRef>
          </c:xVal>
          <c:yVal>
            <c:numRef>
              <c:f>'Temperaturstunden profile'!$N$2:$N$40</c:f>
              <c:numCache>
                <c:formatCode>0.000</c:formatCode>
                <c:ptCount val="39"/>
                <c:pt idx="0">
                  <c:v>1.5513496742165683E-4</c:v>
                </c:pt>
                <c:pt idx="1">
                  <c:v>1.0859447719515978E-3</c:v>
                </c:pt>
                <c:pt idx="2">
                  <c:v>3.1026993484331369E-3</c:v>
                </c:pt>
                <c:pt idx="3">
                  <c:v>5.7399937946013037E-3</c:v>
                </c:pt>
                <c:pt idx="4">
                  <c:v>8.6875581756127827E-3</c:v>
                </c:pt>
                <c:pt idx="5">
                  <c:v>1.272106732857586E-2</c:v>
                </c:pt>
                <c:pt idx="6">
                  <c:v>1.8771331058020476E-2</c:v>
                </c:pt>
                <c:pt idx="7">
                  <c:v>2.5131864722308408E-2</c:v>
                </c:pt>
                <c:pt idx="8">
                  <c:v>3.0561588582066396E-2</c:v>
                </c:pt>
                <c:pt idx="9">
                  <c:v>3.862860688799255E-2</c:v>
                </c:pt>
                <c:pt idx="10">
                  <c:v>4.4368600682593851E-2</c:v>
                </c:pt>
                <c:pt idx="11">
                  <c:v>5.0729134346881782E-2</c:v>
                </c:pt>
                <c:pt idx="12">
                  <c:v>5.739993794601303E-2</c:v>
                </c:pt>
                <c:pt idx="13">
                  <c:v>6.57772261867825E-2</c:v>
                </c:pt>
                <c:pt idx="14">
                  <c:v>7.9739373254731613E-2</c:v>
                </c:pt>
                <c:pt idx="15">
                  <c:v>9.913124418243871E-2</c:v>
                </c:pt>
                <c:pt idx="16">
                  <c:v>0.12534905367669871</c:v>
                </c:pt>
                <c:pt idx="17">
                  <c:v>0.15560037232392179</c:v>
                </c:pt>
                <c:pt idx="18">
                  <c:v>0.19872789326714241</c:v>
                </c:pt>
                <c:pt idx="19">
                  <c:v>0.24619919329816942</c:v>
                </c:pt>
                <c:pt idx="20">
                  <c:v>0.31663046850760163</c:v>
                </c:pt>
                <c:pt idx="21">
                  <c:v>0.37635743096493951</c:v>
                </c:pt>
                <c:pt idx="22">
                  <c:v>0.45237356500155135</c:v>
                </c:pt>
                <c:pt idx="23">
                  <c:v>0.53506050263729443</c:v>
                </c:pt>
                <c:pt idx="24">
                  <c:v>0.59401179025752404</c:v>
                </c:pt>
                <c:pt idx="25">
                  <c:v>0.62938256282966176</c:v>
                </c:pt>
                <c:pt idx="26">
                  <c:v>0.66987278932671424</c:v>
                </c:pt>
                <c:pt idx="27">
                  <c:v>0.71315544523735652</c:v>
                </c:pt>
                <c:pt idx="28">
                  <c:v>0.74868135277691594</c:v>
                </c:pt>
                <c:pt idx="29">
                  <c:v>0.79041265901334168</c:v>
                </c:pt>
                <c:pt idx="30">
                  <c:v>0.82655910642258767</c:v>
                </c:pt>
                <c:pt idx="31">
                  <c:v>0.86224014892956879</c:v>
                </c:pt>
                <c:pt idx="32">
                  <c:v>0.89993794601303145</c:v>
                </c:pt>
                <c:pt idx="33">
                  <c:v>0.92956872479056796</c:v>
                </c:pt>
                <c:pt idx="34">
                  <c:v>0.95221843003412987</c:v>
                </c:pt>
                <c:pt idx="35">
                  <c:v>0.97548867514737836</c:v>
                </c:pt>
                <c:pt idx="36">
                  <c:v>0.9905367669872791</c:v>
                </c:pt>
                <c:pt idx="37">
                  <c:v>1.0000000000000002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56-40F4-9F5D-B5213169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9936"/>
        <c:axId val="530828952"/>
      </c:scatterChart>
      <c:valAx>
        <c:axId val="53082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828952"/>
        <c:crosses val="autoZero"/>
        <c:crossBetween val="midCat"/>
      </c:valAx>
      <c:valAx>
        <c:axId val="5308289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829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'Temperaturstunden profile'!$J$44:$J$46</c:f>
              <c:numCache>
                <c:formatCode>0</c:formatCode>
                <c:ptCount val="3"/>
                <c:pt idx="0">
                  <c:v>-22</c:v>
                </c:pt>
                <c:pt idx="1">
                  <c:v>-10</c:v>
                </c:pt>
                <c:pt idx="2">
                  <c:v>2</c:v>
                </c:pt>
              </c:numCache>
            </c:numRef>
          </c:xVal>
          <c:yVal>
            <c:numRef>
              <c:f>'Temperaturstunden profile'!$K$44:$K$46</c:f>
              <c:numCache>
                <c:formatCode>General</c:formatCode>
                <c:ptCount val="3"/>
                <c:pt idx="0">
                  <c:v>6.1738674368200215</c:v>
                </c:pt>
                <c:pt idx="1">
                  <c:v>7.3668704800208538</c:v>
                </c:pt>
                <c:pt idx="2">
                  <c:v>11.39188781348591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BA-49D4-BEA1-E867F9B68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030776"/>
        <c:axId val="1088027824"/>
      </c:scatterChart>
      <c:valAx>
        <c:axId val="1088030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88027824"/>
        <c:crosses val="autoZero"/>
        <c:crossBetween val="midCat"/>
      </c:valAx>
      <c:valAx>
        <c:axId val="108802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8803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63D73.94F584E0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4762</xdr:rowOff>
    </xdr:from>
    <xdr:to>
      <xdr:col>3</xdr:col>
      <xdr:colOff>333375</xdr:colOff>
      <xdr:row>47</xdr:row>
      <xdr:rowOff>123826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F5D11A-A09A-48F6-976B-A079E0503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85</xdr:row>
      <xdr:rowOff>9525</xdr:rowOff>
    </xdr:from>
    <xdr:to>
      <xdr:col>0</xdr:col>
      <xdr:colOff>1762125</xdr:colOff>
      <xdr:row>88</xdr:row>
      <xdr:rowOff>57150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id="{34690342-BC8D-4A10-B15B-67B625B07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753475"/>
          <a:ext cx="16097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60</xdr:row>
      <xdr:rowOff>171450</xdr:rowOff>
    </xdr:from>
    <xdr:to>
      <xdr:col>3</xdr:col>
      <xdr:colOff>304800</xdr:colOff>
      <xdr:row>81</xdr:row>
      <xdr:rowOff>166689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D7530C0-A1EB-4A6E-A24E-52EC0FC4A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302573</xdr:colOff>
      <xdr:row>0</xdr:row>
      <xdr:rowOff>180665</xdr:rowOff>
    </xdr:from>
    <xdr:to>
      <xdr:col>34</xdr:col>
      <xdr:colOff>302573</xdr:colOff>
      <xdr:row>15</xdr:row>
      <xdr:rowOff>66365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5A8AB9-85E7-42EB-9028-414A57E610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333870</xdr:colOff>
      <xdr:row>16</xdr:row>
      <xdr:rowOff>27894</xdr:rowOff>
    </xdr:from>
    <xdr:to>
      <xdr:col>34</xdr:col>
      <xdr:colOff>333870</xdr:colOff>
      <xdr:row>30</xdr:row>
      <xdr:rowOff>104094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DF55710-FBB3-42AA-9772-66BFE16A5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406977</xdr:colOff>
      <xdr:row>31</xdr:row>
      <xdr:rowOff>30739</xdr:rowOff>
    </xdr:from>
    <xdr:to>
      <xdr:col>34</xdr:col>
      <xdr:colOff>406977</xdr:colOff>
      <xdr:row>45</xdr:row>
      <xdr:rowOff>106939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775F744-E21A-473A-A604-109D4EF3A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456457</xdr:colOff>
      <xdr:row>16</xdr:row>
      <xdr:rowOff>136072</xdr:rowOff>
    </xdr:from>
    <xdr:to>
      <xdr:col>40</xdr:col>
      <xdr:colOff>456457</xdr:colOff>
      <xdr:row>31</xdr:row>
      <xdr:rowOff>21772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F771CE55-759D-465B-BE50-69A3CC0AC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502227</xdr:colOff>
      <xdr:row>52</xdr:row>
      <xdr:rowOff>117764</xdr:rowOff>
    </xdr:from>
    <xdr:to>
      <xdr:col>11</xdr:col>
      <xdr:colOff>398318</xdr:colOff>
      <xdr:row>67</xdr:row>
      <xdr:rowOff>3464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22B946CB-388D-4296-A1C1-C4EFF4922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mbda-wp.at/" TargetMode="External"/><Relationship Id="rId1" Type="http://schemas.openxmlformats.org/officeDocument/2006/relationships/hyperlink" Target="mailto:office@lambda-wp.at&#160;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38EC-9499-492B-8E48-40CB4E5518C3}">
  <sheetPr codeName="Tabelle1"/>
  <dimension ref="A1:I89"/>
  <sheetViews>
    <sheetView tabSelected="1" zoomScale="85" zoomScaleNormal="85" workbookViewId="0">
      <selection activeCell="J16" sqref="J16"/>
    </sheetView>
  </sheetViews>
  <sheetFormatPr baseColWidth="10" defaultRowHeight="14.4" x14ac:dyDescent="0.3"/>
  <cols>
    <col min="1" max="1" width="29.5546875" bestFit="1" customWidth="1"/>
    <col min="2" max="2" width="30.44140625" customWidth="1"/>
  </cols>
  <sheetData>
    <row r="1" spans="1:9" ht="23.4" x14ac:dyDescent="0.45">
      <c r="A1" s="13" t="s">
        <v>26</v>
      </c>
    </row>
    <row r="2" spans="1:9" ht="15" thickBot="1" x14ac:dyDescent="0.35">
      <c r="A2" t="s">
        <v>109</v>
      </c>
    </row>
    <row r="3" spans="1:9" x14ac:dyDescent="0.3">
      <c r="A3" s="37" t="s">
        <v>1</v>
      </c>
      <c r="B3" s="38"/>
      <c r="C3" s="39"/>
    </row>
    <row r="4" spans="1:9" x14ac:dyDescent="0.3">
      <c r="A4" s="3" t="s">
        <v>0</v>
      </c>
      <c r="B4" s="4" t="s">
        <v>119</v>
      </c>
      <c r="C4" s="5"/>
    </row>
    <row r="5" spans="1:9" x14ac:dyDescent="0.3">
      <c r="A5" s="3" t="s">
        <v>91</v>
      </c>
      <c r="B5" s="4">
        <v>1</v>
      </c>
      <c r="C5" s="5"/>
    </row>
    <row r="6" spans="1:9" x14ac:dyDescent="0.3">
      <c r="A6" s="3" t="s">
        <v>50</v>
      </c>
      <c r="B6" s="4" t="s">
        <v>93</v>
      </c>
      <c r="C6" s="5"/>
    </row>
    <row r="7" spans="1:9" x14ac:dyDescent="0.3">
      <c r="A7" s="3" t="str">
        <f>IF(B6="spez. Heizlast","",IF(B6="Heizlast","Gebäudeheizlast","Jahresverbrauch"))</f>
        <v>Jahresverbrauch</v>
      </c>
      <c r="B7" s="4">
        <v>2000</v>
      </c>
      <c r="C7" s="5" t="str">
        <f>IF(B6="spez. Heizlast","",IF(B6="Heizlast","kW",IF(B6="Gasverbrauch","kWh","l")))</f>
        <v>l</v>
      </c>
    </row>
    <row r="8" spans="1:9" x14ac:dyDescent="0.3">
      <c r="A8" s="3" t="s">
        <v>18</v>
      </c>
      <c r="B8" s="4">
        <v>-12</v>
      </c>
      <c r="C8" s="5" t="s">
        <v>19</v>
      </c>
    </row>
    <row r="9" spans="1:9" x14ac:dyDescent="0.3">
      <c r="A9" s="3" t="s">
        <v>62</v>
      </c>
      <c r="B9" s="4" t="s">
        <v>111</v>
      </c>
      <c r="C9" s="5"/>
    </row>
    <row r="10" spans="1:9" x14ac:dyDescent="0.3">
      <c r="A10" s="3" t="s">
        <v>2</v>
      </c>
      <c r="B10" s="4" t="s">
        <v>121</v>
      </c>
      <c r="C10" s="5"/>
    </row>
    <row r="11" spans="1:9" x14ac:dyDescent="0.3">
      <c r="A11" s="3" t="s">
        <v>3</v>
      </c>
      <c r="B11" s="4">
        <v>180</v>
      </c>
      <c r="C11" s="5" t="s">
        <v>5</v>
      </c>
    </row>
    <row r="12" spans="1:9" x14ac:dyDescent="0.3">
      <c r="A12" s="3" t="s">
        <v>6</v>
      </c>
      <c r="B12" s="4">
        <v>2</v>
      </c>
      <c r="C12" s="5" t="s">
        <v>9</v>
      </c>
    </row>
    <row r="13" spans="1:9" ht="15" thickBot="1" x14ac:dyDescent="0.35">
      <c r="A13" s="6" t="s">
        <v>7</v>
      </c>
      <c r="B13" s="7" t="s">
        <v>8</v>
      </c>
      <c r="C13" s="8"/>
      <c r="I13" t="s">
        <v>116</v>
      </c>
    </row>
    <row r="14" spans="1:9" ht="15" thickBot="1" x14ac:dyDescent="0.35">
      <c r="A14" s="2"/>
      <c r="B14" s="2"/>
    </row>
    <row r="15" spans="1:9" x14ac:dyDescent="0.3">
      <c r="A15" s="37" t="s">
        <v>81</v>
      </c>
      <c r="B15" s="38"/>
      <c r="C15" s="39"/>
    </row>
    <row r="16" spans="1:9" x14ac:dyDescent="0.3">
      <c r="A16" s="9" t="s">
        <v>15</v>
      </c>
      <c r="B16" s="10">
        <f>IF(B6="Heizlast",B7*1000/B11,IF(OR(B6="Ölverbrauch",B6="Gasverbrauch"),'Temperaturstunden profile'!C54*1000/B11,IF(B10="Passivhaus",15,IF(B10="Niedrigenergiehaus",30,IF(B10="Neubau",35,IF(B10="Bestand Gebäudehülle saniert",45,IF(B10="Bestand BJ &gt; 2000",45,IF(B10="Bestand BJ &gt; 1980",55,IF(B10="Bestand BJ &gt; 1960",70)))))))))</f>
        <v>49.778032218662375</v>
      </c>
      <c r="C16" s="11" t="s">
        <v>10</v>
      </c>
    </row>
    <row r="17" spans="1:4" x14ac:dyDescent="0.3">
      <c r="A17" s="9" t="s">
        <v>12</v>
      </c>
      <c r="B17" s="12">
        <f>B12*IF(B13="keiner",0,IF(B13="hoch",100,IF(B13="mittel",70,IF(B13="gering",40))))</f>
        <v>140</v>
      </c>
      <c r="C17" s="11" t="s">
        <v>13</v>
      </c>
    </row>
    <row r="18" spans="1:4" x14ac:dyDescent="0.3">
      <c r="A18" s="9" t="s">
        <v>14</v>
      </c>
      <c r="B18" s="10">
        <f>B17/1000*1.163*40/24/B11*1000*2</f>
        <v>3.0151851851851856</v>
      </c>
      <c r="C18" s="11" t="s">
        <v>10</v>
      </c>
    </row>
    <row r="19" spans="1:4" x14ac:dyDescent="0.3">
      <c r="A19" s="9" t="s">
        <v>11</v>
      </c>
      <c r="B19" s="10">
        <f>B16*B11/1000</f>
        <v>8.9600457993592286</v>
      </c>
      <c r="C19" s="11" t="s">
        <v>4</v>
      </c>
    </row>
    <row r="20" spans="1:4" x14ac:dyDescent="0.3">
      <c r="A20" s="9" t="s">
        <v>16</v>
      </c>
      <c r="B20" s="10">
        <f>B18*B11/1000</f>
        <v>0.54273333333333351</v>
      </c>
      <c r="C20" s="11" t="s">
        <v>4</v>
      </c>
    </row>
    <row r="21" spans="1:4" x14ac:dyDescent="0.3">
      <c r="A21" s="18" t="s">
        <v>17</v>
      </c>
      <c r="B21" s="19">
        <f>B19+B20</f>
        <v>9.502779132692563</v>
      </c>
      <c r="C21" s="20" t="s">
        <v>4</v>
      </c>
    </row>
    <row r="22" spans="1:4" x14ac:dyDescent="0.3">
      <c r="A22" s="9" t="s">
        <v>28</v>
      </c>
      <c r="B22" s="10">
        <f>IF(ISNUMBER(IF(INDEX(Leistungsdaten!W2:X214,MATCH(0,Leistungsdaten!X2:X214,TRUE),1)&gt;B21-0.2,"monovalent",INDEX(Leistungsdaten!W2:X214,MATCH(0,Leistungsdaten!X2:X214,TRUE),1))),IF(INDEX(Leistungsdaten!W2:X214,MATCH(0,Leistungsdaten!X2:X214,TRUE),1)&gt;B21-0.2,"monovalent",INDEX(Leistungsdaten!W2:X214,MATCH(0,Leistungsdaten!X2:X214,TRUE),1)),"monovalent")</f>
        <v>8.5303366707266353</v>
      </c>
      <c r="C22" s="11" t="s">
        <v>4</v>
      </c>
    </row>
    <row r="23" spans="1:4" x14ac:dyDescent="0.3">
      <c r="A23" s="18" t="s">
        <v>29</v>
      </c>
      <c r="B23" s="19">
        <f>IF(B22="monovalent","monovalent",INDEX(Leistungsdaten!U2:X214,MATCH('Planungstool Heizlast'!B22,Leistungsdaten!W2:W214,0),1))</f>
        <v>-9.0696638096473006</v>
      </c>
      <c r="C23" s="20" t="s">
        <v>19</v>
      </c>
    </row>
    <row r="24" spans="1:4" ht="15" thickBot="1" x14ac:dyDescent="0.35">
      <c r="A24" s="21" t="s">
        <v>24</v>
      </c>
      <c r="B24" s="22">
        <f>IF(B21-VLOOKUP('Planungstool Heizlast'!B8,Leistungsdaten!U2:V214,2,TRUE)&gt;0,B21-VLOOKUP('Planungstool Heizlast'!B8,Leistungsdaten!U2:V214,2,TRUE),0)</f>
        <v>1.6452642890105285</v>
      </c>
      <c r="C24" s="23" t="s">
        <v>4</v>
      </c>
    </row>
    <row r="25" spans="1:4" x14ac:dyDescent="0.3">
      <c r="A25" s="17" t="s">
        <v>25</v>
      </c>
    </row>
    <row r="26" spans="1:4" x14ac:dyDescent="0.3">
      <c r="A26" s="40" t="s">
        <v>90</v>
      </c>
      <c r="B26" s="40"/>
      <c r="C26" s="40"/>
      <c r="D26" s="40"/>
    </row>
    <row r="27" spans="1:4" ht="17.25" customHeight="1" x14ac:dyDescent="0.3">
      <c r="A27" s="40"/>
      <c r="B27" s="40"/>
      <c r="C27" s="40"/>
      <c r="D27" s="40"/>
    </row>
    <row r="50" spans="1:6" ht="15" thickBot="1" x14ac:dyDescent="0.35"/>
    <row r="51" spans="1:6" x14ac:dyDescent="0.3">
      <c r="A51" s="37" t="s">
        <v>82</v>
      </c>
      <c r="B51" s="38"/>
      <c r="C51" s="39"/>
    </row>
    <row r="52" spans="1:6" x14ac:dyDescent="0.3">
      <c r="A52" s="9" t="s">
        <v>63</v>
      </c>
      <c r="B52" s="26">
        <f>IF(B4="EU08L",Leistungsdaten!B261,IF(B4="EU10L",Leistungsdaten!B262,IF(B4="EU13L",Leistungsdaten!B263,IF(B4="EU15L",Leistungsdaten!B264,IF(B4="EU20L",Leistungsdaten!B265,)))))*Leistungsdaten!B271</f>
        <v>5.9516666666666662</v>
      </c>
      <c r="C52" s="27"/>
    </row>
    <row r="53" spans="1:6" x14ac:dyDescent="0.3">
      <c r="A53" s="9" t="s">
        <v>67</v>
      </c>
      <c r="B53" s="12">
        <f>'Temperaturstunden profile'!C46</f>
        <v>17000</v>
      </c>
      <c r="C53" s="27" t="s">
        <v>44</v>
      </c>
    </row>
    <row r="54" spans="1:6" x14ac:dyDescent="0.3">
      <c r="A54" s="9" t="s">
        <v>68</v>
      </c>
      <c r="B54" s="12">
        <f>B17/1000*1.163*365*30</f>
        <v>1782.8790000000001</v>
      </c>
      <c r="C54" s="27" t="s">
        <v>44</v>
      </c>
    </row>
    <row r="55" spans="1:6" x14ac:dyDescent="0.3">
      <c r="A55" s="9" t="s">
        <v>75</v>
      </c>
      <c r="B55" s="12">
        <f ca="1">B24*'Temperaturstunden profile'!B58</f>
        <v>80.617950161515893</v>
      </c>
      <c r="C55" s="27" t="s">
        <v>44</v>
      </c>
      <c r="F55" s="24"/>
    </row>
    <row r="56" spans="1:6" x14ac:dyDescent="0.3">
      <c r="A56" s="18" t="s">
        <v>100</v>
      </c>
      <c r="B56" s="28">
        <f ca="1">(B53-B54)/B52+B54/Leistungsdaten!B266+B55</f>
        <v>3033.5964254718865</v>
      </c>
      <c r="C56" s="29" t="s">
        <v>44</v>
      </c>
      <c r="F56" s="24"/>
    </row>
    <row r="57" spans="1:6" x14ac:dyDescent="0.3">
      <c r="A57" s="9" t="s">
        <v>101</v>
      </c>
      <c r="B57" s="12">
        <f ca="1">(B53-B55-B54)/B52*Zusatzparameter!B4</f>
        <v>559.5122941973342</v>
      </c>
      <c r="C57" s="27" t="s">
        <v>76</v>
      </c>
    </row>
    <row r="58" spans="1:6" x14ac:dyDescent="0.3">
      <c r="A58" s="9" t="s">
        <v>102</v>
      </c>
      <c r="B58" s="12">
        <f>B54/Leistungsdaten!B266*Zusatzparameter!B4</f>
        <v>87.162973333333341</v>
      </c>
      <c r="C58" s="27" t="s">
        <v>76</v>
      </c>
    </row>
    <row r="59" spans="1:6" x14ac:dyDescent="0.3">
      <c r="A59" s="9" t="s">
        <v>103</v>
      </c>
      <c r="B59" s="12">
        <f ca="1">B55*Zusatzparameter!B4</f>
        <v>17.735949035533498</v>
      </c>
      <c r="C59" s="27" t="s">
        <v>76</v>
      </c>
    </row>
    <row r="60" spans="1:6" ht="15" thickBot="1" x14ac:dyDescent="0.35">
      <c r="A60" s="21" t="s">
        <v>104</v>
      </c>
      <c r="B60" s="30">
        <f ca="1">SUM(B57:B59)</f>
        <v>664.41121656620101</v>
      </c>
      <c r="C60" s="31" t="s">
        <v>76</v>
      </c>
    </row>
    <row r="83" spans="1:2" x14ac:dyDescent="0.3">
      <c r="A83" s="17" t="s">
        <v>80</v>
      </c>
    </row>
    <row r="86" spans="1:2" x14ac:dyDescent="0.3">
      <c r="A86" s="14"/>
      <c r="B86" s="15" t="s">
        <v>118</v>
      </c>
    </row>
    <row r="87" spans="1:2" x14ac:dyDescent="0.3">
      <c r="B87" s="15" t="s">
        <v>110</v>
      </c>
    </row>
    <row r="88" spans="1:2" x14ac:dyDescent="0.3">
      <c r="B88" s="16" t="s">
        <v>57</v>
      </c>
    </row>
    <row r="89" spans="1:2" x14ac:dyDescent="0.3">
      <c r="B89" s="16" t="s">
        <v>27</v>
      </c>
    </row>
  </sheetData>
  <sheetProtection algorithmName="SHA-512" hashValue="5TGGBJ4ZT+0xG1BUUB7C5RwU2p0aUXEU2Pr/OwwHYTIF/tMMe4LQguzu7WIXXjJNZZtpqvi6k3I9TMDm8CF07w==" saltValue="AQkFSTeV7JBH8Az8DTyNzw==" spinCount="100000" sheet="1" objects="1" scenarios="1"/>
  <mergeCells count="4">
    <mergeCell ref="A15:C15"/>
    <mergeCell ref="A3:C3"/>
    <mergeCell ref="A51:C51"/>
    <mergeCell ref="A26:D27"/>
  </mergeCells>
  <dataValidations count="8">
    <dataValidation type="list" allowBlank="1" showInputMessage="1" showErrorMessage="1" sqref="B4" xr:uid="{EC780263-93E7-4676-BD19-045FC1701288}">
      <formula1>"EU08L, EU10L, EU13L, EU15L, EU20L"</formula1>
    </dataValidation>
    <dataValidation type="list" allowBlank="1" showInputMessage="1" showErrorMessage="1" sqref="B10" xr:uid="{E356E6F0-6725-4B83-97AA-F37B7B40534C}">
      <formula1>"Passivhaus, Niedrigenergiehaus, Neubau, Bestand Gebäudehülle saniert, Bestand BJ &gt; 2000, Bestand BJ &gt; 1980, Bestand BJ &gt; 1960"</formula1>
    </dataValidation>
    <dataValidation type="list" allowBlank="1" showInputMessage="1" showErrorMessage="1" sqref="B13" xr:uid="{C060DB87-D7E3-4201-8036-FBBCADA563EC}">
      <formula1>"keiner, gering, mittel, hoch"</formula1>
    </dataValidation>
    <dataValidation type="list" allowBlank="1" showInputMessage="1" showErrorMessage="1" sqref="B12" xr:uid="{BC4ECCE2-BEB3-481C-B3D0-653AF5E938BA}">
      <formula1>"0,1,2,3,4,5,6,7,8,9,10,11,12,13,14,15,16,17,18,19,20"</formula1>
    </dataValidation>
    <dataValidation type="list" allowBlank="1" showInputMessage="1" showErrorMessage="1" sqref="B8" xr:uid="{2918E423-CE12-4C53-A1F5-F5E1EACA476B}">
      <formula1>"-5,-6,-7,-8,-9,-10,-11,-12,-13,-14,-15,-16,-17,-18,-19,-20,-22,-23"</formula1>
    </dataValidation>
    <dataValidation type="list" allowBlank="1" showInputMessage="1" showErrorMessage="1" sqref="B6" xr:uid="{7C8203A0-1E39-4FDF-A97A-FD47E5A76807}">
      <formula1>"spez. Heizlast,Heizlast,Ölverbrauch,Gasverbrauch"</formula1>
    </dataValidation>
    <dataValidation type="list" allowBlank="1" showInputMessage="1" showErrorMessage="1" sqref="B9" xr:uid="{CDD1A29E-9437-4EB5-AA64-3D1D5E51B3DF}">
      <formula1>"Fußbodenheizung 35°C, Niedertemperaturheizkörper 45°C, Heizkörper 55°C, Hochtemperaturheizkörper 65°C"</formula1>
    </dataValidation>
    <dataValidation type="list" allowBlank="1" showInputMessage="1" showErrorMessage="1" sqref="B5" xr:uid="{0B03E4B4-9C58-449E-BB09-8B5931E3C4E9}">
      <formula1>"1,2,3,4,5,6"</formula1>
    </dataValidation>
  </dataValidations>
  <hyperlinks>
    <hyperlink ref="B88" r:id="rId1" xr:uid="{42D750AD-CAC4-462F-BD3D-4E377C73AB34}"/>
    <hyperlink ref="B89" r:id="rId2" display="http://www.lambda-wp.at/" xr:uid="{339E10BC-E43F-430E-BFBF-45FD3AA1D473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EA1F-19AC-44A7-83C2-418CA41A8AEF}">
  <sheetPr codeName="Tabelle2"/>
  <dimension ref="A1:C10"/>
  <sheetViews>
    <sheetView workbookViewId="0">
      <selection activeCell="H13" sqref="H13"/>
    </sheetView>
  </sheetViews>
  <sheetFormatPr baseColWidth="10" defaultRowHeight="14.4" x14ac:dyDescent="0.3"/>
  <cols>
    <col min="1" max="1" width="31.5546875" bestFit="1" customWidth="1"/>
    <col min="2" max="2" width="19.109375" customWidth="1"/>
  </cols>
  <sheetData>
    <row r="1" spans="1:3" x14ac:dyDescent="0.3">
      <c r="A1" s="37" t="s">
        <v>95</v>
      </c>
      <c r="B1" s="38"/>
      <c r="C1" s="39"/>
    </row>
    <row r="2" spans="1:3" x14ac:dyDescent="0.3">
      <c r="A2" s="33" t="s">
        <v>96</v>
      </c>
      <c r="B2" s="32">
        <v>0.11</v>
      </c>
      <c r="C2" s="5" t="s">
        <v>64</v>
      </c>
    </row>
    <row r="3" spans="1:3" x14ac:dyDescent="0.3">
      <c r="A3" s="33" t="s">
        <v>97</v>
      </c>
      <c r="B3" s="32">
        <v>0.09</v>
      </c>
      <c r="C3" s="5" t="s">
        <v>64</v>
      </c>
    </row>
    <row r="4" spans="1:3" x14ac:dyDescent="0.3">
      <c r="A4" s="33" t="s">
        <v>98</v>
      </c>
      <c r="B4" s="32">
        <v>0.22</v>
      </c>
      <c r="C4" s="5" t="s">
        <v>64</v>
      </c>
    </row>
    <row r="5" spans="1:3" ht="15" thickBot="1" x14ac:dyDescent="0.35">
      <c r="A5" s="34" t="s">
        <v>99</v>
      </c>
      <c r="B5" s="35">
        <v>7.0000000000000007E-2</v>
      </c>
      <c r="C5" s="8" t="s">
        <v>64</v>
      </c>
    </row>
    <row r="6" spans="1:3" ht="15" thickBot="1" x14ac:dyDescent="0.35"/>
    <row r="7" spans="1:3" x14ac:dyDescent="0.3">
      <c r="A7" s="37" t="s">
        <v>106</v>
      </c>
      <c r="B7" s="38"/>
      <c r="C7" s="39"/>
    </row>
    <row r="8" spans="1:3" x14ac:dyDescent="0.3">
      <c r="A8" s="33" t="s">
        <v>105</v>
      </c>
      <c r="B8" s="41" t="s">
        <v>117</v>
      </c>
      <c r="C8" s="42"/>
    </row>
    <row r="9" spans="1:3" ht="15" thickBot="1" x14ac:dyDescent="0.35">
      <c r="A9" s="34" t="s">
        <v>107</v>
      </c>
      <c r="B9" s="7">
        <v>0</v>
      </c>
      <c r="C9" s="8" t="s">
        <v>5</v>
      </c>
    </row>
    <row r="10" spans="1:3" x14ac:dyDescent="0.3">
      <c r="A10" s="36" t="s">
        <v>108</v>
      </c>
    </row>
  </sheetData>
  <mergeCells count="3">
    <mergeCell ref="A1:C1"/>
    <mergeCell ref="A7:C7"/>
    <mergeCell ref="B8:C8"/>
  </mergeCells>
  <dataValidations count="2">
    <dataValidation type="list" allowBlank="1" showInputMessage="1" showErrorMessage="1" sqref="B8" xr:uid="{9F1718C0-B46A-4111-824E-5346FDD002EC}">
      <formula1>"direkt, Pufferspeicher, Kombispeicher"</formula1>
    </dataValidation>
    <dataValidation type="list" allowBlank="1" showInputMessage="1" showErrorMessage="1" sqref="B9" xr:uid="{C46A31F6-5EFE-4581-A6D4-356C52B7E793}">
      <formula1>"0, 10, 20, 30"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D726-F356-4FFE-82FE-07040407C9D0}">
  <sheetPr codeName="Tabelle3"/>
  <dimension ref="A1:X271"/>
  <sheetViews>
    <sheetView topLeftCell="A61" zoomScale="70" zoomScaleNormal="70" workbookViewId="0">
      <selection activeCell="M246" sqref="M246"/>
    </sheetView>
  </sheetViews>
  <sheetFormatPr baseColWidth="10" defaultRowHeight="14.4" x14ac:dyDescent="0.3"/>
  <cols>
    <col min="1" max="1" width="15.6640625" bestFit="1" customWidth="1"/>
    <col min="2" max="3" width="21.5546875" bestFit="1" customWidth="1"/>
    <col min="5" max="5" width="14.5546875" bestFit="1" customWidth="1"/>
    <col min="6" max="7" width="21.5546875" bestFit="1" customWidth="1"/>
    <col min="9" max="9" width="14.5546875" bestFit="1" customWidth="1"/>
    <col min="10" max="11" width="21.5546875" bestFit="1" customWidth="1"/>
    <col min="13" max="13" width="14.88671875" bestFit="1" customWidth="1"/>
    <col min="14" max="14" width="22.21875" bestFit="1" customWidth="1"/>
    <col min="15" max="15" width="18.33203125" bestFit="1" customWidth="1"/>
  </cols>
  <sheetData>
    <row r="1" spans="1:24" x14ac:dyDescent="0.3">
      <c r="A1" t="s">
        <v>22</v>
      </c>
      <c r="B1" t="s">
        <v>20</v>
      </c>
      <c r="C1" t="s">
        <v>23</v>
      </c>
      <c r="E1" s="43" t="s">
        <v>22</v>
      </c>
      <c r="F1" s="43" t="s">
        <v>120</v>
      </c>
      <c r="G1" s="43" t="s">
        <v>23</v>
      </c>
      <c r="I1" t="s">
        <v>22</v>
      </c>
      <c r="J1" t="s">
        <v>21</v>
      </c>
      <c r="K1" t="s">
        <v>23</v>
      </c>
      <c r="M1" t="s">
        <v>22</v>
      </c>
      <c r="N1" t="s">
        <v>112</v>
      </c>
      <c r="O1" t="s">
        <v>23</v>
      </c>
      <c r="Q1" t="s">
        <v>22</v>
      </c>
      <c r="R1" t="s">
        <v>114</v>
      </c>
      <c r="S1" t="s">
        <v>23</v>
      </c>
      <c r="U1" s="43" t="s">
        <v>22</v>
      </c>
      <c r="V1" s="43" t="s">
        <v>30</v>
      </c>
      <c r="W1" s="43" t="s">
        <v>23</v>
      </c>
      <c r="X1" s="43" t="s">
        <v>31</v>
      </c>
    </row>
    <row r="2" spans="1:24" x14ac:dyDescent="0.3">
      <c r="A2">
        <v>-25.426162982617701</v>
      </c>
      <c r="B2">
        <v>5.15651001385279</v>
      </c>
      <c r="C2">
        <f>IF(A2&lt;'Planungstool Heizlast'!$B$8,'Planungstool Heizlast'!$B$21,IF(A2&gt;15,'Planungstool Heizlast'!$B$20,'Planungstool Heizlast'!$B$19/(15-'Planungstool Heizlast'!$B$8)*(15-Leistungsdaten!A2)+'Planungstool Heizlast'!$B$20))</f>
        <v>9.502779132692563</v>
      </c>
      <c r="E2">
        <v>-21.128759231279499</v>
      </c>
      <c r="F2">
        <v>5.9736283664000709</v>
      </c>
      <c r="G2">
        <f>IF(E2&lt;'Planungstool Heizlast'!$B$8,'Planungstool Heizlast'!$B$21,IF(E2&gt;15,'Planungstool Heizlast'!$B$20,'Planungstool Heizlast'!$B$19/(15-'Planungstool Heizlast'!$B$8)*(15-Leistungsdaten!E2)+'Planungstool Heizlast'!$B$20))</f>
        <v>9.502779132692563</v>
      </c>
      <c r="I2">
        <v>-22.884017253265799</v>
      </c>
      <c r="J2">
        <v>9.1909950002344605</v>
      </c>
      <c r="K2">
        <f>IF(I2&lt;'Planungstool Heizlast'!$B$8,'Planungstool Heizlast'!$B$21,IF(I2&gt;15,'Planungstool Heizlast'!$B$20,'Planungstool Heizlast'!$B$19/(15-'Planungstool Heizlast'!$B$8)*(15-Leistungsdaten!I2)+'Planungstool Heizlast'!$B$20))</f>
        <v>9.502779132692563</v>
      </c>
      <c r="M2">
        <v>-20.832959156620301</v>
      </c>
      <c r="N2">
        <v>12.1810744943666</v>
      </c>
      <c r="O2">
        <f>IF(M2&lt;'Planungstool Heizlast'!$B$8,'Planungstool Heizlast'!$B$21,IF(M2&gt;15,'Planungstool Heizlast'!$B$20,'Planungstool Heizlast'!$B$19/(15-'Planungstool Heizlast'!$B$8)*(15-Leistungsdaten!M2)+'Planungstool Heizlast'!$B$20))</f>
        <v>9.502779132692563</v>
      </c>
      <c r="Q2">
        <v>-20.947170390428798</v>
      </c>
      <c r="R2">
        <v>14.913307838828</v>
      </c>
      <c r="S2">
        <f>IF(Q2&lt;'Planungstool Heizlast'!$B$8,'Planungstool Heizlast'!$B$21,IF(Q2&gt;15,'Planungstool Heizlast'!$B$20,'Planungstool Heizlast'!$B$19/(15-'Planungstool Heizlast'!$B$8)*(15-Leistungsdaten!Q2)+'Planungstool Heizlast'!$B$20))</f>
        <v>9.502779132692563</v>
      </c>
      <c r="U2" s="1">
        <f>IF('Planungstool Heizlast'!$B$4="EU13L",Leistungsdaten!I2,IF('Planungstool Heizlast'!$B$4="EU10L",E2,IF('Planungstool Heizlast'!$B$4="EU08L",A2,IF('Planungstool Heizlast'!$B$4="EU15L",M2,IF('Planungstool Heizlast'!$B$4="EU20L",Q2,"")))))</f>
        <v>-21.128759231279499</v>
      </c>
      <c r="V2" s="1">
        <f>IF(OR('Planungstool Heizlast'!$B$9="Fußbodenheizung 35°C",'Planungstool Heizlast'!$B$9="Niedertemperaturheizkörper 45°C"),IF('Planungstool Heizlast'!$B$4="EU13L",Leistungsdaten!J2,IF('Planungstool Heizlast'!$B$4="EU10L",Leistungsdaten!F2,IF('Planungstool Heizlast'!$B$4="EU08L",Leistungsdaten!B2,IF('Planungstool Heizlast'!$B$4="EU15L",N2,IF('Planungstool Heizlast'!$B$4="EU20L",R2,""))))),IF('Planungstool Heizlast'!$B$4="EU13L",Leistungsdaten!J2,IF('Planungstool Heizlast'!$B$4="EU10L",Leistungsdaten!F2,IF('Planungstool Heizlast'!$B$4="EU08L",Leistungsdaten!B2,IF('Planungstool Heizlast'!$B$4="EU15L",N2,IF('Planungstool Heizlast'!$B$4="EU20L",R2,"")))))*0.9)*'Planungstool Heizlast'!$B$5</f>
        <v>5.9736283664000709</v>
      </c>
      <c r="W2" s="1">
        <f>IF('Planungstool Heizlast'!$B$4="EU13L",Leistungsdaten!K2,IF('Planungstool Heizlast'!$B$4="EU10L",Leistungsdaten!G2,IF('Planungstool Heizlast'!$B$4="EU08L",Leistungsdaten!C2,IF('Planungstool Heizlast'!$B$4="EU15L",O2,IF('Planungstool Heizlast'!$B$4="EU20L",S2,"")))))*$B$268</f>
        <v>9.502779132692563</v>
      </c>
      <c r="X2" s="1">
        <f>V2-W2</f>
        <v>-3.5291507662924921</v>
      </c>
    </row>
    <row r="3" spans="1:24" x14ac:dyDescent="0.3">
      <c r="A3">
        <v>-25.215545410933402</v>
      </c>
      <c r="B3">
        <v>5.1907939117668898</v>
      </c>
      <c r="C3">
        <f>IF(A3&lt;'Planungstool Heizlast'!$B$8,'Planungstool Heizlast'!$B$21,IF(A3&gt;15,'Planungstool Heizlast'!$B$20,'Planungstool Heizlast'!$B$19/(15-'Planungstool Heizlast'!$B$8)*(15-Leistungsdaten!A3)+'Planungstool Heizlast'!$B$20))</f>
        <v>9.502779132692563</v>
      </c>
      <c r="E3">
        <v>-20.9117745802237</v>
      </c>
      <c r="F3">
        <v>6.0201091342248665</v>
      </c>
      <c r="G3">
        <f>IF(E3&lt;'Planungstool Heizlast'!$B$8,'Planungstool Heizlast'!$B$21,IF(E3&gt;15,'Planungstool Heizlast'!$B$20,'Planungstool Heizlast'!$B$19/(15-'Planungstool Heizlast'!$B$8)*(15-Leistungsdaten!E3)+'Planungstool Heizlast'!$B$20))</f>
        <v>9.502779132692563</v>
      </c>
      <c r="I3">
        <v>-22.66284218853</v>
      </c>
      <c r="J3">
        <v>9.2467707228961906</v>
      </c>
      <c r="K3">
        <f>IF(I3&lt;'Planungstool Heizlast'!$B$8,'Planungstool Heizlast'!$B$21,IF(I3&gt;15,'Planungstool Heizlast'!$B$20,'Planungstool Heizlast'!$B$19/(15-'Planungstool Heizlast'!$B$8)*(15-Leistungsdaten!I3)+'Planungstool Heizlast'!$B$20))</f>
        <v>9.502779132692563</v>
      </c>
      <c r="M3">
        <v>-20.592541697727299</v>
      </c>
      <c r="N3">
        <v>12.2914986378058</v>
      </c>
      <c r="O3">
        <f>IF(M3&lt;'Planungstool Heizlast'!$B$8,'Planungstool Heizlast'!$B$21,IF(M3&gt;15,'Planungstool Heizlast'!$B$20,'Planungstool Heizlast'!$B$19/(15-'Planungstool Heizlast'!$B$8)*(15-Leistungsdaten!M3)+'Planungstool Heizlast'!$B$20))</f>
        <v>9.502779132692563</v>
      </c>
      <c r="Q3">
        <v>-20.722888965517399</v>
      </c>
      <c r="R3">
        <v>15.0619356587528</v>
      </c>
      <c r="S3">
        <f>IF(Q3&lt;'Planungstool Heizlast'!$B$8,'Planungstool Heizlast'!$B$21,IF(Q3&gt;15,'Planungstool Heizlast'!$B$20,'Planungstool Heizlast'!$B$19/(15-'Planungstool Heizlast'!$B$8)*(15-Leistungsdaten!Q3)+'Planungstool Heizlast'!$B$20))</f>
        <v>9.502779132692563</v>
      </c>
      <c r="U3" s="1">
        <f>IF('Planungstool Heizlast'!$B$4="EU13L",Leistungsdaten!I3,IF('Planungstool Heizlast'!$B$4="EU10L",E3,IF('Planungstool Heizlast'!$B$4="EU08L",A3,IF('Planungstool Heizlast'!$B$4="EU15L",M3,IF('Planungstool Heizlast'!$B$4="EU20L",Q3,"")))))</f>
        <v>-20.9117745802237</v>
      </c>
      <c r="V3" s="1">
        <f>IF(OR('Planungstool Heizlast'!$B$9="Fußbodenheizung 35°C",'Planungstool Heizlast'!$B$9="Niedertemperaturheizkörper 45°C"),IF('Planungstool Heizlast'!$B$4="EU13L",Leistungsdaten!J3,IF('Planungstool Heizlast'!$B$4="EU10L",Leistungsdaten!F3,IF('Planungstool Heizlast'!$B$4="EU08L",Leistungsdaten!B3,IF('Planungstool Heizlast'!$B$4="EU15L",N3,IF('Planungstool Heizlast'!$B$4="EU20L",R3,""))))),IF('Planungstool Heizlast'!$B$4="EU13L",Leistungsdaten!J3,IF('Planungstool Heizlast'!$B$4="EU10L",Leistungsdaten!F3,IF('Planungstool Heizlast'!$B$4="EU08L",Leistungsdaten!B3,IF('Planungstool Heizlast'!$B$4="EU15L",N3,IF('Planungstool Heizlast'!$B$4="EU20L",R3,"")))))*0.9)*'Planungstool Heizlast'!$B$5</f>
        <v>6.0201091342248665</v>
      </c>
      <c r="W3" s="1">
        <f>IF('Planungstool Heizlast'!$B$4="EU13L",Leistungsdaten!K3,IF('Planungstool Heizlast'!$B$4="EU10L",Leistungsdaten!G3,IF('Planungstool Heizlast'!$B$4="EU08L",Leistungsdaten!C3,IF('Planungstool Heizlast'!$B$4="EU15L",O3,IF('Planungstool Heizlast'!$B$4="EU20L",S3,"")))))*$B$268</f>
        <v>9.502779132692563</v>
      </c>
      <c r="X3" s="1">
        <f t="shared" ref="X3:X20" si="0">V3-W3</f>
        <v>-3.4826699984676965</v>
      </c>
    </row>
    <row r="4" spans="1:24" x14ac:dyDescent="0.3">
      <c r="A4">
        <v>-25.004927839249099</v>
      </c>
      <c r="B4">
        <v>5.2250778096809896</v>
      </c>
      <c r="C4">
        <f>IF(A4&lt;'Planungstool Heizlast'!$B$8,'Planungstool Heizlast'!$B$21,IF(A4&gt;15,'Planungstool Heizlast'!$B$20,'Planungstool Heizlast'!$B$19/(15-'Planungstool Heizlast'!$B$8)*(15-Leistungsdaten!A4)+'Planungstool Heizlast'!$B$20))</f>
        <v>9.502779132692563</v>
      </c>
      <c r="E4">
        <v>-20.694697936591599</v>
      </c>
      <c r="F4">
        <v>6.0665714077771318</v>
      </c>
      <c r="G4">
        <f>IF(E4&lt;'Planungstool Heizlast'!$B$8,'Planungstool Heizlast'!$B$21,IF(E4&gt;15,'Planungstool Heizlast'!$B$20,'Planungstool Heizlast'!$B$19/(15-'Planungstool Heizlast'!$B$8)*(15-Leistungsdaten!E4)+'Planungstool Heizlast'!$B$20))</f>
        <v>9.502779132692563</v>
      </c>
      <c r="I4">
        <v>-22.4416671237942</v>
      </c>
      <c r="J4">
        <v>9.3025464455579208</v>
      </c>
      <c r="K4">
        <f>IF(I4&lt;'Planungstool Heizlast'!$B$8,'Planungstool Heizlast'!$B$21,IF(I4&gt;15,'Planungstool Heizlast'!$B$20,'Planungstool Heizlast'!$B$19/(15-'Planungstool Heizlast'!$B$8)*(15-Leistungsdaten!I4)+'Planungstool Heizlast'!$B$20))</f>
        <v>9.502779132692563</v>
      </c>
      <c r="M4">
        <v>-20.362593570776198</v>
      </c>
      <c r="N4">
        <v>12.3480977510117</v>
      </c>
      <c r="O4">
        <f>IF(M4&lt;'Planungstool Heizlast'!$B$8,'Planungstool Heizlast'!$B$21,IF(M4&gt;15,'Planungstool Heizlast'!$B$20,'Planungstool Heizlast'!$B$19/(15-'Planungstool Heizlast'!$B$8)*(15-Leistungsdaten!M4)+'Planungstool Heizlast'!$B$20))</f>
        <v>9.502779132692563</v>
      </c>
      <c r="Q4">
        <v>-20.5059734735846</v>
      </c>
      <c r="R4">
        <v>15.151858020224299</v>
      </c>
      <c r="S4">
        <f>IF(Q4&lt;'Planungstool Heizlast'!$B$8,'Planungstool Heizlast'!$B$21,IF(Q4&gt;15,'Planungstool Heizlast'!$B$20,'Planungstool Heizlast'!$B$19/(15-'Planungstool Heizlast'!$B$8)*(15-Leistungsdaten!Q4)+'Planungstool Heizlast'!$B$20))</f>
        <v>9.502779132692563</v>
      </c>
      <c r="U4" s="1">
        <f>IF('Planungstool Heizlast'!$B$4="EU13L",Leistungsdaten!I4,IF('Planungstool Heizlast'!$B$4="EU10L",E4,IF('Planungstool Heizlast'!$B$4="EU08L",A4,IF('Planungstool Heizlast'!$B$4="EU15L",M4,IF('Planungstool Heizlast'!$B$4="EU20L",Q4,"")))))</f>
        <v>-20.694697936591599</v>
      </c>
      <c r="V4" s="1">
        <f>IF(OR('Planungstool Heizlast'!$B$9="Fußbodenheizung 35°C",'Planungstool Heizlast'!$B$9="Niedertemperaturheizkörper 45°C"),IF('Planungstool Heizlast'!$B$4="EU13L",Leistungsdaten!J4,IF('Planungstool Heizlast'!$B$4="EU10L",Leistungsdaten!F4,IF('Planungstool Heizlast'!$B$4="EU08L",Leistungsdaten!B4,IF('Planungstool Heizlast'!$B$4="EU15L",N4,IF('Planungstool Heizlast'!$B$4="EU20L",R4,""))))),IF('Planungstool Heizlast'!$B$4="EU13L",Leistungsdaten!J4,IF('Planungstool Heizlast'!$B$4="EU10L",Leistungsdaten!F4,IF('Planungstool Heizlast'!$B$4="EU08L",Leistungsdaten!B4,IF('Planungstool Heizlast'!$B$4="EU15L",N4,IF('Planungstool Heizlast'!$B$4="EU20L",R4,"")))))*0.9)*'Planungstool Heizlast'!$B$5</f>
        <v>6.0665714077771318</v>
      </c>
      <c r="W4" s="1">
        <f>IF('Planungstool Heizlast'!$B$4="EU13L",Leistungsdaten!K4,IF('Planungstool Heizlast'!$B$4="EU10L",Leistungsdaten!G4,IF('Planungstool Heizlast'!$B$4="EU08L",Leistungsdaten!C4,IF('Planungstool Heizlast'!$B$4="EU15L",O4,IF('Planungstool Heizlast'!$B$4="EU20L",S4,"")))))*$B$268</f>
        <v>9.502779132692563</v>
      </c>
      <c r="X4" s="1">
        <f t="shared" si="0"/>
        <v>-3.4362077249154312</v>
      </c>
    </row>
    <row r="5" spans="1:24" x14ac:dyDescent="0.3">
      <c r="A5">
        <v>-24.7943102675648</v>
      </c>
      <c r="B5">
        <v>5.2593617075950903</v>
      </c>
      <c r="C5">
        <f>IF(A5&lt;'Planungstool Heizlast'!$B$8,'Planungstool Heizlast'!$B$21,IF(A5&gt;15,'Planungstool Heizlast'!$B$20,'Planungstool Heizlast'!$B$19/(15-'Planungstool Heizlast'!$B$8)*(15-Leistungsdaten!A5)+'Planungstool Heizlast'!$B$20))</f>
        <v>9.502779132692563</v>
      </c>
      <c r="E5">
        <v>-20.4775300518675</v>
      </c>
      <c r="F5">
        <v>6.113014970280565</v>
      </c>
      <c r="G5">
        <f>IF(E5&lt;'Planungstool Heizlast'!$B$8,'Planungstool Heizlast'!$B$21,IF(E5&gt;15,'Planungstool Heizlast'!$B$20,'Planungstool Heizlast'!$B$19/(15-'Planungstool Heizlast'!$B$8)*(15-Leistungsdaten!E5)+'Planungstool Heizlast'!$B$20))</f>
        <v>9.502779132692563</v>
      </c>
      <c r="I5">
        <v>-22.220492059058401</v>
      </c>
      <c r="J5">
        <v>9.3583221682196491</v>
      </c>
      <c r="K5">
        <f>IF(I5&lt;'Planungstool Heizlast'!$B$8,'Planungstool Heizlast'!$B$21,IF(I5&gt;15,'Planungstool Heizlast'!$B$20,'Planungstool Heizlast'!$B$19/(15-'Planungstool Heizlast'!$B$8)*(15-Leistungsdaten!I5)+'Planungstool Heizlast'!$B$20))</f>
        <v>9.502779132692563</v>
      </c>
      <c r="M5">
        <v>-20.115463114907101</v>
      </c>
      <c r="N5">
        <v>12.458796596524</v>
      </c>
      <c r="O5">
        <f>IF(M5&lt;'Planungstool Heizlast'!$B$8,'Planungstool Heizlast'!$B$21,IF(M5&gt;15,'Planungstool Heizlast'!$B$20,'Planungstool Heizlast'!$B$19/(15-'Planungstool Heizlast'!$B$8)*(15-Leistungsdaten!M5)+'Planungstool Heizlast'!$B$20))</f>
        <v>9.502779132692563</v>
      </c>
      <c r="Q5">
        <v>-20.2810860126358</v>
      </c>
      <c r="R5">
        <v>15.3024958820568</v>
      </c>
      <c r="S5">
        <f>IF(Q5&lt;'Planungstool Heizlast'!$B$8,'Planungstool Heizlast'!$B$21,IF(Q5&gt;15,'Planungstool Heizlast'!$B$20,'Planungstool Heizlast'!$B$19/(15-'Planungstool Heizlast'!$B$8)*(15-Leistungsdaten!Q5)+'Planungstool Heizlast'!$B$20))</f>
        <v>9.502779132692563</v>
      </c>
      <c r="U5" s="1">
        <f>IF('Planungstool Heizlast'!$B$4="EU13L",Leistungsdaten!I5,IF('Planungstool Heizlast'!$B$4="EU10L",E5,IF('Planungstool Heizlast'!$B$4="EU08L",A5,IF('Planungstool Heizlast'!$B$4="EU15L",M5,IF('Planungstool Heizlast'!$B$4="EU20L",Q5,"")))))</f>
        <v>-20.4775300518675</v>
      </c>
      <c r="V5" s="1">
        <f>IF(OR('Planungstool Heizlast'!$B$9="Fußbodenheizung 35°C",'Planungstool Heizlast'!$B$9="Niedertemperaturheizkörper 45°C"),IF('Planungstool Heizlast'!$B$4="EU13L",Leistungsdaten!J5,IF('Planungstool Heizlast'!$B$4="EU10L",Leistungsdaten!F5,IF('Planungstool Heizlast'!$B$4="EU08L",Leistungsdaten!B5,IF('Planungstool Heizlast'!$B$4="EU15L",N5,IF('Planungstool Heizlast'!$B$4="EU20L",R5,""))))),IF('Planungstool Heizlast'!$B$4="EU13L",Leistungsdaten!J5,IF('Planungstool Heizlast'!$B$4="EU10L",Leistungsdaten!F5,IF('Planungstool Heizlast'!$B$4="EU08L",Leistungsdaten!B5,IF('Planungstool Heizlast'!$B$4="EU15L",N5,IF('Planungstool Heizlast'!$B$4="EU20L",R5,"")))))*0.9)*'Planungstool Heizlast'!$B$5</f>
        <v>6.113014970280565</v>
      </c>
      <c r="W5" s="1">
        <f>IF('Planungstool Heizlast'!$B$4="EU13L",Leistungsdaten!K5,IF('Planungstool Heizlast'!$B$4="EU10L",Leistungsdaten!G5,IF('Planungstool Heizlast'!$B$4="EU08L",Leistungsdaten!C5,IF('Planungstool Heizlast'!$B$4="EU15L",O5,IF('Planungstool Heizlast'!$B$4="EU20L",S5,"")))))*$B$268</f>
        <v>9.502779132692563</v>
      </c>
      <c r="X5" s="1">
        <f t="shared" si="0"/>
        <v>-3.3897641624119981</v>
      </c>
    </row>
    <row r="6" spans="1:24" x14ac:dyDescent="0.3">
      <c r="A6">
        <v>-24.583692695880501</v>
      </c>
      <c r="B6">
        <v>5.2936456055091901</v>
      </c>
      <c r="C6">
        <f>IF(A6&lt;'Planungstool Heizlast'!$B$8,'Planungstool Heizlast'!$B$21,IF(A6&gt;15,'Planungstool Heizlast'!$B$20,'Planungstool Heizlast'!$B$19/(15-'Planungstool Heizlast'!$B$8)*(15-Leistungsdaten!A6)+'Planungstool Heizlast'!$B$20))</f>
        <v>9.502779132692563</v>
      </c>
      <c r="E6">
        <v>-20.2602716431315</v>
      </c>
      <c r="F6">
        <v>6.1594395667662516</v>
      </c>
      <c r="G6">
        <f>IF(E6&lt;'Planungstool Heizlast'!$B$8,'Planungstool Heizlast'!$B$21,IF(E6&gt;15,'Planungstool Heizlast'!$B$20,'Planungstool Heizlast'!$B$19/(15-'Planungstool Heizlast'!$B$8)*(15-Leistungsdaten!E6)+'Planungstool Heizlast'!$B$20))</f>
        <v>9.502779132692563</v>
      </c>
      <c r="I6">
        <v>-21.999316994322601</v>
      </c>
      <c r="J6">
        <v>9.4140978908813793</v>
      </c>
      <c r="K6">
        <f>IF(I6&lt;'Planungstool Heizlast'!$B$8,'Planungstool Heizlast'!$B$21,IF(I6&gt;15,'Planungstool Heizlast'!$B$20,'Planungstool Heizlast'!$B$19/(15-'Planungstool Heizlast'!$B$8)*(15-Leistungsdaten!I6)+'Planungstool Heizlast'!$B$20))</f>
        <v>9.502779132692563</v>
      </c>
      <c r="M6">
        <v>-19.868021752000502</v>
      </c>
      <c r="N6">
        <v>12.569961724100899</v>
      </c>
      <c r="O6">
        <f>IF(M6&lt;'Planungstool Heizlast'!$B$8,'Planungstool Heizlast'!$B$21,IF(M6&gt;15,'Planungstool Heizlast'!$B$20,'Planungstool Heizlast'!$B$19/(15-'Planungstool Heizlast'!$B$8)*(15-Leistungsdaten!M6)+'Planungstool Heizlast'!$B$20))</f>
        <v>9.502779132692563</v>
      </c>
      <c r="Q6">
        <v>-20.055846989193501</v>
      </c>
      <c r="R6">
        <v>15.4543093413098</v>
      </c>
      <c r="S6">
        <f>IF(Q6&lt;'Planungstool Heizlast'!$B$8,'Planungstool Heizlast'!$B$21,IF(Q6&gt;15,'Planungstool Heizlast'!$B$20,'Planungstool Heizlast'!$B$19/(15-'Planungstool Heizlast'!$B$8)*(15-Leistungsdaten!Q6)+'Planungstool Heizlast'!$B$20))</f>
        <v>9.502779132692563</v>
      </c>
      <c r="U6" s="1">
        <f>IF('Planungstool Heizlast'!$B$4="EU13L",Leistungsdaten!I6,IF('Planungstool Heizlast'!$B$4="EU10L",E6,IF('Planungstool Heizlast'!$B$4="EU08L",A6,IF('Planungstool Heizlast'!$B$4="EU15L",M6,IF('Planungstool Heizlast'!$B$4="EU20L",Q6,"")))))</f>
        <v>-20.2602716431315</v>
      </c>
      <c r="V6" s="1">
        <f>IF(OR('Planungstool Heizlast'!$B$9="Fußbodenheizung 35°C",'Planungstool Heizlast'!$B$9="Niedertemperaturheizkörper 45°C"),IF('Planungstool Heizlast'!$B$4="EU13L",Leistungsdaten!J6,IF('Planungstool Heizlast'!$B$4="EU10L",Leistungsdaten!F6,IF('Planungstool Heizlast'!$B$4="EU08L",Leistungsdaten!B6,IF('Planungstool Heizlast'!$B$4="EU15L",N6,IF('Planungstool Heizlast'!$B$4="EU20L",R6,""))))),IF('Planungstool Heizlast'!$B$4="EU13L",Leistungsdaten!J6,IF('Planungstool Heizlast'!$B$4="EU10L",Leistungsdaten!F6,IF('Planungstool Heizlast'!$B$4="EU08L",Leistungsdaten!B6,IF('Planungstool Heizlast'!$B$4="EU15L",N6,IF('Planungstool Heizlast'!$B$4="EU20L",R6,"")))))*0.9)*'Planungstool Heizlast'!$B$5</f>
        <v>6.1594395667662516</v>
      </c>
      <c r="W6" s="1">
        <f>IF('Planungstool Heizlast'!$B$4="EU13L",Leistungsdaten!K6,IF('Planungstool Heizlast'!$B$4="EU10L",Leistungsdaten!G6,IF('Planungstool Heizlast'!$B$4="EU08L",Leistungsdaten!C6,IF('Planungstool Heizlast'!$B$4="EU15L",O6,IF('Planungstool Heizlast'!$B$4="EU20L",S6,"")))))*$B$268</f>
        <v>9.502779132692563</v>
      </c>
      <c r="X6" s="1">
        <f t="shared" si="0"/>
        <v>-3.3433395659263114</v>
      </c>
    </row>
    <row r="7" spans="1:24" x14ac:dyDescent="0.3">
      <c r="A7">
        <v>-24.373075124196198</v>
      </c>
      <c r="B7">
        <v>5.3279295034232899</v>
      </c>
      <c r="C7">
        <f>IF(A7&lt;'Planungstool Heizlast'!$B$8,'Planungstool Heizlast'!$B$21,IF(A7&gt;15,'Planungstool Heizlast'!$B$20,'Planungstool Heizlast'!$B$19/(15-'Planungstool Heizlast'!$B$8)*(15-Leistungsdaten!A7)+'Planungstool Heizlast'!$B$20))</f>
        <v>9.502779132692563</v>
      </c>
      <c r="E7">
        <v>-20.042923394480699</v>
      </c>
      <c r="F7">
        <v>6.205844903507943</v>
      </c>
      <c r="G7">
        <f>IF(E7&lt;'Planungstool Heizlast'!$B$8,'Planungstool Heizlast'!$B$21,IF(E7&gt;15,'Planungstool Heizlast'!$B$20,'Planungstool Heizlast'!$B$19/(15-'Planungstool Heizlast'!$B$8)*(15-Leistungsdaten!E7)+'Planungstool Heizlast'!$B$20))</f>
        <v>9.502779132692563</v>
      </c>
      <c r="I7">
        <v>-21.778141929586798</v>
      </c>
      <c r="J7">
        <v>9.4698736135431094</v>
      </c>
      <c r="K7">
        <f>IF(I7&lt;'Planungstool Heizlast'!$B$8,'Planungstool Heizlast'!$B$21,IF(I7&gt;15,'Planungstool Heizlast'!$B$20,'Planungstool Heizlast'!$B$19/(15-'Planungstool Heizlast'!$B$8)*(15-Leistungsdaten!I7)+'Planungstool Heizlast'!$B$20))</f>
        <v>9.502779132692563</v>
      </c>
      <c r="M7">
        <v>-19.637480551222801</v>
      </c>
      <c r="N7">
        <v>12.6272267525106</v>
      </c>
      <c r="O7">
        <f>IF(M7&lt;'Planungstool Heizlast'!$B$8,'Planungstool Heizlast'!$B$21,IF(M7&gt;15,'Planungstool Heizlast'!$B$20,'Planungstool Heizlast'!$B$19/(15-'Planungstool Heizlast'!$B$8)*(15-Leistungsdaten!M7)+'Planungstool Heizlast'!$B$20))</f>
        <v>9.502779132692563</v>
      </c>
      <c r="Q7">
        <v>-19.838241049683301</v>
      </c>
      <c r="R7">
        <v>15.546400742246</v>
      </c>
      <c r="S7">
        <f>IF(Q7&lt;'Planungstool Heizlast'!$B$8,'Planungstool Heizlast'!$B$21,IF(Q7&gt;15,'Planungstool Heizlast'!$B$20,'Planungstool Heizlast'!$B$19/(15-'Planungstool Heizlast'!$B$8)*(15-Leistungsdaten!Q7)+'Planungstool Heizlast'!$B$20))</f>
        <v>9.502779132692563</v>
      </c>
      <c r="U7" s="1">
        <f>IF('Planungstool Heizlast'!$B$4="EU13L",Leistungsdaten!I7,IF('Planungstool Heizlast'!$B$4="EU10L",E7,IF('Planungstool Heizlast'!$B$4="EU08L",A7,IF('Planungstool Heizlast'!$B$4="EU15L",M7,IF('Planungstool Heizlast'!$B$4="EU20L",Q7,"")))))</f>
        <v>-20.042923394480699</v>
      </c>
      <c r="V7" s="1">
        <f>IF(OR('Planungstool Heizlast'!$B$9="Fußbodenheizung 35°C",'Planungstool Heizlast'!$B$9="Niedertemperaturheizkörper 45°C"),IF('Planungstool Heizlast'!$B$4="EU13L",Leistungsdaten!J7,IF('Planungstool Heizlast'!$B$4="EU10L",Leistungsdaten!F7,IF('Planungstool Heizlast'!$B$4="EU08L",Leistungsdaten!B7,IF('Planungstool Heizlast'!$B$4="EU15L",N7,IF('Planungstool Heizlast'!$B$4="EU20L",R7,""))))),IF('Planungstool Heizlast'!$B$4="EU13L",Leistungsdaten!J7,IF('Planungstool Heizlast'!$B$4="EU10L",Leistungsdaten!F7,IF('Planungstool Heizlast'!$B$4="EU08L",Leistungsdaten!B7,IF('Planungstool Heizlast'!$B$4="EU15L",N7,IF('Planungstool Heizlast'!$B$4="EU20L",R7,"")))))*0.9)*'Planungstool Heizlast'!$B$5</f>
        <v>6.205844903507943</v>
      </c>
      <c r="W7" s="1">
        <f>IF('Planungstool Heizlast'!$B$4="EU13L",Leistungsdaten!K7,IF('Planungstool Heizlast'!$B$4="EU10L",Leistungsdaten!G7,IF('Planungstool Heizlast'!$B$4="EU08L",Leistungsdaten!C7,IF('Planungstool Heizlast'!$B$4="EU15L",O7,IF('Planungstool Heizlast'!$B$4="EU20L",S7,"")))))*$B$268</f>
        <v>9.502779132692563</v>
      </c>
      <c r="X7" s="1">
        <f t="shared" si="0"/>
        <v>-3.29693422918462</v>
      </c>
    </row>
    <row r="8" spans="1:24" x14ac:dyDescent="0.3">
      <c r="A8">
        <v>-24.162457552511899</v>
      </c>
      <c r="B8">
        <v>5.3622134013373897</v>
      </c>
      <c r="C8">
        <f>IF(A8&lt;'Planungstool Heizlast'!$B$8,'Planungstool Heizlast'!$B$21,IF(A8&gt;15,'Planungstool Heizlast'!$B$20,'Planungstool Heizlast'!$B$19/(15-'Planungstool Heizlast'!$B$8)*(15-Leistungsdaten!A8)+'Planungstool Heizlast'!$B$20))</f>
        <v>9.502779132692563</v>
      </c>
      <c r="E8">
        <v>-19.825485958394001</v>
      </c>
      <c r="F8">
        <v>6.2522306474457556</v>
      </c>
      <c r="G8">
        <f>IF(E8&lt;'Planungstool Heizlast'!$B$8,'Planungstool Heizlast'!$B$21,IF(E8&gt;15,'Planungstool Heizlast'!$B$20,'Planungstool Heizlast'!$B$19/(15-'Planungstool Heizlast'!$B$8)*(15-Leistungsdaten!E8)+'Planungstool Heizlast'!$B$20))</f>
        <v>9.502779132692563</v>
      </c>
      <c r="I8">
        <v>-21.556966864850999</v>
      </c>
      <c r="J8">
        <v>9.5256493362048396</v>
      </c>
      <c r="K8">
        <f>IF(I8&lt;'Planungstool Heizlast'!$B$8,'Planungstool Heizlast'!$B$21,IF(I8&gt;15,'Planungstool Heizlast'!$B$20,'Planungstool Heizlast'!$B$19/(15-'Planungstool Heizlast'!$B$8)*(15-Leistungsdaten!I8)+'Planungstool Heizlast'!$B$20))</f>
        <v>9.502779132692563</v>
      </c>
      <c r="M8">
        <v>-19.389490612151</v>
      </c>
      <c r="N8">
        <v>12.7391272692148</v>
      </c>
      <c r="O8">
        <f>IF(M8&lt;'Planungstool Heizlast'!$B$8,'Planungstool Heizlast'!$B$21,IF(M8&gt;15,'Planungstool Heizlast'!$B$20,'Planungstool Heizlast'!$B$19/(15-'Planungstool Heizlast'!$B$8)*(15-Leistungsdaten!M8)+'Planungstool Heizlast'!$B$20))</f>
        <v>9.502779132692563</v>
      </c>
      <c r="Q8">
        <v>-19.6123876331765</v>
      </c>
      <c r="R8">
        <v>15.700238859281299</v>
      </c>
      <c r="S8">
        <f>IF(Q8&lt;'Planungstool Heizlast'!$B$8,'Planungstool Heizlast'!$B$21,IF(Q8&gt;15,'Planungstool Heizlast'!$B$20,'Planungstool Heizlast'!$B$19/(15-'Planungstool Heizlast'!$B$8)*(15-Leistungsdaten!Q8)+'Planungstool Heizlast'!$B$20))</f>
        <v>9.502779132692563</v>
      </c>
      <c r="U8" s="1">
        <f>IF('Planungstool Heizlast'!$B$4="EU13L",Leistungsdaten!I8,IF('Planungstool Heizlast'!$B$4="EU10L",E8,IF('Planungstool Heizlast'!$B$4="EU08L",A8,IF('Planungstool Heizlast'!$B$4="EU15L",M8,IF('Planungstool Heizlast'!$B$4="EU20L",Q8,"")))))</f>
        <v>-19.825485958394001</v>
      </c>
      <c r="V8" s="1">
        <f>IF(OR('Planungstool Heizlast'!$B$9="Fußbodenheizung 35°C",'Planungstool Heizlast'!$B$9="Niedertemperaturheizkörper 45°C"),IF('Planungstool Heizlast'!$B$4="EU13L",Leistungsdaten!J8,IF('Planungstool Heizlast'!$B$4="EU10L",Leistungsdaten!F8,IF('Planungstool Heizlast'!$B$4="EU08L",Leistungsdaten!B8,IF('Planungstool Heizlast'!$B$4="EU15L",N8,IF('Planungstool Heizlast'!$B$4="EU20L",R8,""))))),IF('Planungstool Heizlast'!$B$4="EU13L",Leistungsdaten!J8,IF('Planungstool Heizlast'!$B$4="EU10L",Leistungsdaten!F8,IF('Planungstool Heizlast'!$B$4="EU08L",Leistungsdaten!B8,IF('Planungstool Heizlast'!$B$4="EU15L",N8,IF('Planungstool Heizlast'!$B$4="EU20L",R8,"")))))*0.9)*'Planungstool Heizlast'!$B$5</f>
        <v>6.2522306474457556</v>
      </c>
      <c r="W8" s="1">
        <f>IF('Planungstool Heizlast'!$B$4="EU13L",Leistungsdaten!K8,IF('Planungstool Heizlast'!$B$4="EU10L",Leistungsdaten!G8,IF('Planungstool Heizlast'!$B$4="EU08L",Leistungsdaten!C8,IF('Planungstool Heizlast'!$B$4="EU15L",O8,IF('Planungstool Heizlast'!$B$4="EU20L",S8,"")))))*$B$268</f>
        <v>9.502779132692563</v>
      </c>
      <c r="X8" s="1">
        <f t="shared" si="0"/>
        <v>-3.2505484852468074</v>
      </c>
    </row>
    <row r="9" spans="1:24" x14ac:dyDescent="0.3">
      <c r="A9">
        <v>-23.9518399808276</v>
      </c>
      <c r="B9">
        <v>5.3964972992514904</v>
      </c>
      <c r="C9">
        <f>IF(A9&lt;'Planungstool Heizlast'!$B$8,'Planungstool Heizlast'!$B$21,IF(A9&gt;15,'Planungstool Heizlast'!$B$20,'Planungstool Heizlast'!$B$19/(15-'Planungstool Heizlast'!$B$8)*(15-Leistungsdaten!A9)+'Planungstool Heizlast'!$B$20))</f>
        <v>9.502779132692563</v>
      </c>
      <c r="E9">
        <v>-19.607959957044201</v>
      </c>
      <c r="F9">
        <v>6.2985964255980056</v>
      </c>
      <c r="G9">
        <f>IF(E9&lt;'Planungstool Heizlast'!$B$8,'Planungstool Heizlast'!$B$21,IF(E9&gt;15,'Planungstool Heizlast'!$B$20,'Planungstool Heizlast'!$B$19/(15-'Planungstool Heizlast'!$B$8)*(15-Leistungsdaten!E9)+'Planungstool Heizlast'!$B$20))</f>
        <v>9.502779132692563</v>
      </c>
      <c r="I9">
        <v>-21.335791800115199</v>
      </c>
      <c r="J9">
        <v>9.5814250588665697</v>
      </c>
      <c r="K9">
        <f>IF(I9&lt;'Planungstool Heizlast'!$B$8,'Planungstool Heizlast'!$B$21,IF(I9&gt;15,'Planungstool Heizlast'!$B$20,'Planungstool Heizlast'!$B$19/(15-'Planungstool Heizlast'!$B$8)*(15-Leistungsdaten!I9)+'Planungstool Heizlast'!$B$20))</f>
        <v>9.502779132692563</v>
      </c>
      <c r="M9">
        <v>-19.1411856374622</v>
      </c>
      <c r="N9">
        <v>12.851479394005001</v>
      </c>
      <c r="O9">
        <f>IF(M9&lt;'Planungstool Heizlast'!$B$8,'Planungstool Heizlast'!$B$21,IF(M9&gt;15,'Planungstool Heizlast'!$B$20,'Planungstool Heizlast'!$B$19/(15-'Planungstool Heizlast'!$B$8)*(15-Leistungsdaten!M9)+'Planungstool Heizlast'!$B$20))</f>
        <v>9.502779132692563</v>
      </c>
      <c r="Q9">
        <v>-19.3861778422669</v>
      </c>
      <c r="R9">
        <v>15.8552620928017</v>
      </c>
      <c r="S9">
        <f>IF(Q9&lt;'Planungstool Heizlast'!$B$8,'Planungstool Heizlast'!$B$21,IF(Q9&gt;15,'Planungstool Heizlast'!$B$20,'Planungstool Heizlast'!$B$19/(15-'Planungstool Heizlast'!$B$8)*(15-Leistungsdaten!Q9)+'Planungstool Heizlast'!$B$20))</f>
        <v>9.502779132692563</v>
      </c>
      <c r="U9" s="1">
        <f>IF('Planungstool Heizlast'!$B$4="EU13L",Leistungsdaten!I9,IF('Planungstool Heizlast'!$B$4="EU10L",E9,IF('Planungstool Heizlast'!$B$4="EU08L",A9,IF('Planungstool Heizlast'!$B$4="EU15L",M9,IF('Planungstool Heizlast'!$B$4="EU20L",Q9,"")))))</f>
        <v>-19.607959957044201</v>
      </c>
      <c r="V9" s="1">
        <f>IF(OR('Planungstool Heizlast'!$B$9="Fußbodenheizung 35°C",'Planungstool Heizlast'!$B$9="Niedertemperaturheizkörper 45°C"),IF('Planungstool Heizlast'!$B$4="EU13L",Leistungsdaten!J9,IF('Planungstool Heizlast'!$B$4="EU10L",Leistungsdaten!F9,IF('Planungstool Heizlast'!$B$4="EU08L",Leistungsdaten!B9,IF('Planungstool Heizlast'!$B$4="EU15L",N9,IF('Planungstool Heizlast'!$B$4="EU20L",R9,""))))),IF('Planungstool Heizlast'!$B$4="EU13L",Leistungsdaten!J9,IF('Planungstool Heizlast'!$B$4="EU10L",Leistungsdaten!F9,IF('Planungstool Heizlast'!$B$4="EU08L",Leistungsdaten!B9,IF('Planungstool Heizlast'!$B$4="EU15L",N9,IF('Planungstool Heizlast'!$B$4="EU20L",R9,"")))))*0.9)*'Planungstool Heizlast'!$B$5</f>
        <v>6.2985964255980056</v>
      </c>
      <c r="W9" s="1">
        <f>IF('Planungstool Heizlast'!$B$4="EU13L",Leistungsdaten!K9,IF('Planungstool Heizlast'!$B$4="EU10L",Leistungsdaten!G9,IF('Planungstool Heizlast'!$B$4="EU08L",Leistungsdaten!C9,IF('Planungstool Heizlast'!$B$4="EU15L",O9,IF('Planungstool Heizlast'!$B$4="EU20L",S9,"")))))*$B$268</f>
        <v>9.502779132692563</v>
      </c>
      <c r="X9" s="1">
        <f t="shared" si="0"/>
        <v>-3.2041827070945574</v>
      </c>
    </row>
    <row r="10" spans="1:24" x14ac:dyDescent="0.3">
      <c r="A10">
        <v>-23.741222409143301</v>
      </c>
      <c r="B10">
        <v>5.4307811971655902</v>
      </c>
      <c r="C10">
        <f>IF(A10&lt;'Planungstool Heizlast'!$B$8,'Planungstool Heizlast'!$B$21,IF(A10&gt;15,'Planungstool Heizlast'!$B$20,'Planungstool Heizlast'!$B$19/(15-'Planungstool Heizlast'!$B$8)*(15-Leistungsdaten!A10)+'Planungstool Heizlast'!$B$20))</f>
        <v>9.502779132692563</v>
      </c>
      <c r="E10">
        <v>-19.390345983557101</v>
      </c>
      <c r="F10">
        <v>6.3449418244610731</v>
      </c>
      <c r="G10">
        <f>IF(E10&lt;'Planungstool Heizlast'!$B$8,'Planungstool Heizlast'!$B$21,IF(E10&gt;15,'Planungstool Heizlast'!$B$20,'Planungstool Heizlast'!$B$19/(15-'Planungstool Heizlast'!$B$8)*(15-Leistungsdaten!E10)+'Planungstool Heizlast'!$B$20))</f>
        <v>9.502779132692563</v>
      </c>
      <c r="I10">
        <v>-21.1146167353794</v>
      </c>
      <c r="J10">
        <v>9.6372007815282998</v>
      </c>
      <c r="K10">
        <f>IF(I10&lt;'Planungstool Heizlast'!$B$8,'Planungstool Heizlast'!$B$21,IF(I10&gt;15,'Planungstool Heizlast'!$B$20,'Planungstool Heizlast'!$B$19/(15-'Planungstool Heizlast'!$B$8)*(15-Leistungsdaten!I10)+'Planungstool Heizlast'!$B$20))</f>
        <v>9.502779132692563</v>
      </c>
      <c r="M10">
        <v>-18.910045871919401</v>
      </c>
      <c r="N10">
        <v>12.909371717707799</v>
      </c>
      <c r="O10">
        <f>IF(M10&lt;'Planungstool Heizlast'!$B$8,'Planungstool Heizlast'!$B$21,IF(M10&gt;15,'Planungstool Heizlast'!$B$20,'Planungstool Heizlast'!$B$19/(15-'Planungstool Heizlast'!$B$8)*(15-Leistungsdaten!M10)+'Planungstool Heizlast'!$B$20))</f>
        <v>9.502779132692563</v>
      </c>
      <c r="Q10">
        <v>-19.167872615197201</v>
      </c>
      <c r="R10">
        <v>15.949528268674101</v>
      </c>
      <c r="S10">
        <f>IF(Q10&lt;'Planungstool Heizlast'!$B$8,'Planungstool Heizlast'!$B$21,IF(Q10&gt;15,'Planungstool Heizlast'!$B$20,'Planungstool Heizlast'!$B$19/(15-'Planungstool Heizlast'!$B$8)*(15-Leistungsdaten!Q10)+'Planungstool Heizlast'!$B$20))</f>
        <v>9.502779132692563</v>
      </c>
      <c r="U10" s="1">
        <f>IF('Planungstool Heizlast'!$B$4="EU13L",Leistungsdaten!I10,IF('Planungstool Heizlast'!$B$4="EU10L",E10,IF('Planungstool Heizlast'!$B$4="EU08L",A10,IF('Planungstool Heizlast'!$B$4="EU15L",M10,IF('Planungstool Heizlast'!$B$4="EU20L",Q10,"")))))</f>
        <v>-19.390345983557101</v>
      </c>
      <c r="V10" s="1">
        <f>IF(OR('Planungstool Heizlast'!$B$9="Fußbodenheizung 35°C",'Planungstool Heizlast'!$B$9="Niedertemperaturheizkörper 45°C"),IF('Planungstool Heizlast'!$B$4="EU13L",Leistungsdaten!J10,IF('Planungstool Heizlast'!$B$4="EU10L",Leistungsdaten!F10,IF('Planungstool Heizlast'!$B$4="EU08L",Leistungsdaten!B10,IF('Planungstool Heizlast'!$B$4="EU15L",N10,IF('Planungstool Heizlast'!$B$4="EU20L",R10,""))))),IF('Planungstool Heizlast'!$B$4="EU13L",Leistungsdaten!J10,IF('Planungstool Heizlast'!$B$4="EU10L",Leistungsdaten!F10,IF('Planungstool Heizlast'!$B$4="EU08L",Leistungsdaten!B10,IF('Planungstool Heizlast'!$B$4="EU15L",N10,IF('Planungstool Heizlast'!$B$4="EU20L",R10,"")))))*0.9)*'Planungstool Heizlast'!$B$5</f>
        <v>6.3449418244610731</v>
      </c>
      <c r="W10" s="1">
        <f>IF('Planungstool Heizlast'!$B$4="EU13L",Leistungsdaten!K10,IF('Planungstool Heizlast'!$B$4="EU10L",Leistungsdaten!G10,IF('Planungstool Heizlast'!$B$4="EU08L",Leistungsdaten!C10,IF('Planungstool Heizlast'!$B$4="EU15L",O10,IF('Planungstool Heizlast'!$B$4="EU20L",S10,"")))))*$B$268</f>
        <v>9.502779132692563</v>
      </c>
      <c r="X10" s="1">
        <f t="shared" si="0"/>
        <v>-3.1578373082314899</v>
      </c>
    </row>
    <row r="11" spans="1:24" x14ac:dyDescent="0.3">
      <c r="A11">
        <v>-23.530604837458998</v>
      </c>
      <c r="B11">
        <v>5.46506509507969</v>
      </c>
      <c r="C11">
        <f>IF(A11&lt;'Planungstool Heizlast'!$B$8,'Planungstool Heizlast'!$B$21,IF(A11&gt;15,'Planungstool Heizlast'!$B$20,'Planungstool Heizlast'!$B$19/(15-'Planungstool Heizlast'!$B$8)*(15-Leistungsdaten!A11)+'Planungstool Heizlast'!$B$20))</f>
        <v>9.502779132692563</v>
      </c>
      <c r="E11">
        <v>-19.172644603221499</v>
      </c>
      <c r="F11">
        <v>6.3912663893968178</v>
      </c>
      <c r="G11">
        <f>IF(E11&lt;'Planungstool Heizlast'!$B$8,'Planungstool Heizlast'!$B$21,IF(E11&gt;15,'Planungstool Heizlast'!$B$20,'Planungstool Heizlast'!$B$19/(15-'Planungstool Heizlast'!$B$8)*(15-Leistungsdaten!E11)+'Planungstool Heizlast'!$B$20))</f>
        <v>9.502779132692563</v>
      </c>
      <c r="I11">
        <v>-20.8934416706436</v>
      </c>
      <c r="J11">
        <v>9.69297650419003</v>
      </c>
      <c r="K11">
        <f>IF(I11&lt;'Planungstool Heizlast'!$B$8,'Planungstool Heizlast'!$B$21,IF(I11&gt;15,'Planungstool Heizlast'!$B$20,'Planungstool Heizlast'!$B$19/(15-'Planungstool Heizlast'!$B$8)*(15-Leistungsdaten!I11)+'Planungstool Heizlast'!$B$20))</f>
        <v>9.502779132692563</v>
      </c>
      <c r="M11">
        <v>-18.66118574103</v>
      </c>
      <c r="N11">
        <v>13.0224294910268</v>
      </c>
      <c r="O11">
        <f>IF(M11&lt;'Planungstool Heizlast'!$B$8,'Planungstool Heizlast'!$B$21,IF(M11&gt;15,'Planungstool Heizlast'!$B$20,'Planungstool Heizlast'!$B$19/(15-'Planungstool Heizlast'!$B$8)*(15-Leistungsdaten!M11)+'Planungstool Heizlast'!$B$20))</f>
        <v>9.502779132692563</v>
      </c>
      <c r="Q11">
        <v>-18.941040178770301</v>
      </c>
      <c r="R11">
        <v>16.106588380113202</v>
      </c>
      <c r="S11">
        <f>IF(Q11&lt;'Planungstool Heizlast'!$B$8,'Planungstool Heizlast'!$B$21,IF(Q11&gt;15,'Planungstool Heizlast'!$B$20,'Planungstool Heizlast'!$B$19/(15-'Planungstool Heizlast'!$B$8)*(15-Leistungsdaten!Q11)+'Planungstool Heizlast'!$B$20))</f>
        <v>9.502779132692563</v>
      </c>
      <c r="U11" s="1">
        <f>IF('Planungstool Heizlast'!$B$4="EU13L",Leistungsdaten!I11,IF('Planungstool Heizlast'!$B$4="EU10L",E11,IF('Planungstool Heizlast'!$B$4="EU08L",A11,IF('Planungstool Heizlast'!$B$4="EU15L",M11,IF('Planungstool Heizlast'!$B$4="EU20L",Q11,"")))))</f>
        <v>-19.172644603221499</v>
      </c>
      <c r="V11" s="1">
        <f>IF(OR('Planungstool Heizlast'!$B$9="Fußbodenheizung 35°C",'Planungstool Heizlast'!$B$9="Niedertemperaturheizkörper 45°C"),IF('Planungstool Heizlast'!$B$4="EU13L",Leistungsdaten!J11,IF('Planungstool Heizlast'!$B$4="EU10L",Leistungsdaten!F11,IF('Planungstool Heizlast'!$B$4="EU08L",Leistungsdaten!B11,IF('Planungstool Heizlast'!$B$4="EU15L",N11,IF('Planungstool Heizlast'!$B$4="EU20L",R11,""))))),IF('Planungstool Heizlast'!$B$4="EU13L",Leistungsdaten!J11,IF('Planungstool Heizlast'!$B$4="EU10L",Leistungsdaten!F11,IF('Planungstool Heizlast'!$B$4="EU08L",Leistungsdaten!B11,IF('Planungstool Heizlast'!$B$4="EU15L",N11,IF('Planungstool Heizlast'!$B$4="EU20L",R11,"")))))*0.9)*'Planungstool Heizlast'!$B$5</f>
        <v>6.3912663893968178</v>
      </c>
      <c r="W11" s="1">
        <f>IF('Planungstool Heizlast'!$B$4="EU13L",Leistungsdaten!K11,IF('Planungstool Heizlast'!$B$4="EU10L",Leistungsdaten!G11,IF('Planungstool Heizlast'!$B$4="EU08L",Leistungsdaten!C11,IF('Planungstool Heizlast'!$B$4="EU15L",O11,IF('Planungstool Heizlast'!$B$4="EU20L",S11,"")))))*$B$268</f>
        <v>9.502779132692563</v>
      </c>
      <c r="X11" s="1">
        <f t="shared" si="0"/>
        <v>-3.1115127432957452</v>
      </c>
    </row>
    <row r="12" spans="1:24" x14ac:dyDescent="0.3">
      <c r="A12">
        <v>-23.319987265774699</v>
      </c>
      <c r="B12">
        <v>5.4993489929937898</v>
      </c>
      <c r="C12">
        <f>IF(A12&lt;'Planungstool Heizlast'!$B$8,'Planungstool Heizlast'!$B$21,IF(A12&gt;15,'Planungstool Heizlast'!$B$20,'Planungstool Heizlast'!$B$19/(15-'Planungstool Heizlast'!$B$8)*(15-Leistungsdaten!A12)+'Planungstool Heizlast'!$B$20))</f>
        <v>9.502779132692563</v>
      </c>
      <c r="E12">
        <v>-18.954856354652399</v>
      </c>
      <c r="F12">
        <v>6.43756962400753</v>
      </c>
      <c r="G12">
        <f>IF(E12&lt;'Planungstool Heizlast'!$B$8,'Planungstool Heizlast'!$B$21,IF(E12&gt;15,'Planungstool Heizlast'!$B$20,'Planungstool Heizlast'!$B$19/(15-'Planungstool Heizlast'!$B$8)*(15-Leistungsdaten!E12)+'Planungstool Heizlast'!$B$20))</f>
        <v>9.502779132692563</v>
      </c>
      <c r="I12">
        <v>-20.672266605907801</v>
      </c>
      <c r="J12">
        <v>9.7487522268517601</v>
      </c>
      <c r="K12">
        <f>IF(I12&lt;'Planungstool Heizlast'!$B$8,'Planungstool Heizlast'!$B$21,IF(I12&gt;15,'Planungstool Heizlast'!$B$20,'Planungstool Heizlast'!$B$19/(15-'Planungstool Heizlast'!$B$8)*(15-Leistungsdaten!I12)+'Planungstool Heizlast'!$B$20))</f>
        <v>9.502779132692563</v>
      </c>
      <c r="M12">
        <v>-18.4296825051794</v>
      </c>
      <c r="N12">
        <v>13.080655210464</v>
      </c>
      <c r="O12">
        <f>IF(M12&lt;'Planungstool Heizlast'!$B$8,'Planungstool Heizlast'!$B$21,IF(M12&gt;15,'Planungstool Heizlast'!$B$20,'Planungstool Heizlast'!$B$19/(15-'Planungstool Heizlast'!$B$8)*(15-Leistungsdaten!M12)+'Planungstool Heizlast'!$B$20))</f>
        <v>9.502779132692563</v>
      </c>
      <c r="Q12">
        <v>-18.722293623159501</v>
      </c>
      <c r="R12">
        <v>16.202182724228699</v>
      </c>
      <c r="S12">
        <f>IF(Q12&lt;'Planungstool Heizlast'!$B$8,'Planungstool Heizlast'!$B$21,IF(Q12&gt;15,'Planungstool Heizlast'!$B$20,'Planungstool Heizlast'!$B$19/(15-'Planungstool Heizlast'!$B$8)*(15-Leistungsdaten!Q12)+'Planungstool Heizlast'!$B$20))</f>
        <v>9.502779132692563</v>
      </c>
      <c r="U12" s="1">
        <f>IF('Planungstool Heizlast'!$B$4="EU13L",Leistungsdaten!I12,IF('Planungstool Heizlast'!$B$4="EU10L",E12,IF('Planungstool Heizlast'!$B$4="EU08L",A12,IF('Planungstool Heizlast'!$B$4="EU15L",M12,IF('Planungstool Heizlast'!$B$4="EU20L",Q12,"")))))</f>
        <v>-18.954856354652399</v>
      </c>
      <c r="V12" s="1">
        <f>IF(OR('Planungstool Heizlast'!$B$9="Fußbodenheizung 35°C",'Planungstool Heizlast'!$B$9="Niedertemperaturheizkörper 45°C"),IF('Planungstool Heizlast'!$B$4="EU13L",Leistungsdaten!J12,IF('Planungstool Heizlast'!$B$4="EU10L",Leistungsdaten!F12,IF('Planungstool Heizlast'!$B$4="EU08L",Leistungsdaten!B12,IF('Planungstool Heizlast'!$B$4="EU15L",N12,IF('Planungstool Heizlast'!$B$4="EU20L",R12,""))))),IF('Planungstool Heizlast'!$B$4="EU13L",Leistungsdaten!J12,IF('Planungstool Heizlast'!$B$4="EU10L",Leistungsdaten!F12,IF('Planungstool Heizlast'!$B$4="EU08L",Leistungsdaten!B12,IF('Planungstool Heizlast'!$B$4="EU15L",N12,IF('Planungstool Heizlast'!$B$4="EU20L",R12,"")))))*0.9)*'Planungstool Heizlast'!$B$5</f>
        <v>6.43756962400753</v>
      </c>
      <c r="W12" s="1">
        <f>IF('Planungstool Heizlast'!$B$4="EU13L",Leistungsdaten!K12,IF('Planungstool Heizlast'!$B$4="EU10L",Leistungsdaten!G12,IF('Planungstool Heizlast'!$B$4="EU08L",Leistungsdaten!C12,IF('Planungstool Heizlast'!$B$4="EU15L",O12,IF('Planungstool Heizlast'!$B$4="EU20L",S12,"")))))*$B$268</f>
        <v>9.502779132692563</v>
      </c>
      <c r="X12" s="1">
        <f t="shared" si="0"/>
        <v>-3.0652095086850331</v>
      </c>
    </row>
    <row r="13" spans="1:24" x14ac:dyDescent="0.3">
      <c r="A13">
        <v>-23.1093696940904</v>
      </c>
      <c r="B13">
        <v>5.5336328909078896</v>
      </c>
      <c r="C13">
        <f>IF(A13&lt;'Planungstool Heizlast'!$B$8,'Planungstool Heizlast'!$B$21,IF(A13&gt;15,'Planungstool Heizlast'!$B$20,'Planungstool Heizlast'!$B$19/(15-'Planungstool Heizlast'!$B$8)*(15-Leistungsdaten!A13)+'Planungstool Heizlast'!$B$20))</f>
        <v>9.502779132692563</v>
      </c>
      <c r="E13">
        <v>-18.736981750906999</v>
      </c>
      <c r="F13">
        <v>6.4838509894980403</v>
      </c>
      <c r="G13">
        <f>IF(E13&lt;'Planungstool Heizlast'!$B$8,'Planungstool Heizlast'!$B$21,IF(E13&gt;15,'Planungstool Heizlast'!$B$20,'Planungstool Heizlast'!$B$19/(15-'Planungstool Heizlast'!$B$8)*(15-Leistungsdaten!E13)+'Planungstool Heizlast'!$B$20))</f>
        <v>9.502779132692563</v>
      </c>
      <c r="I13">
        <v>-20.451091541172001</v>
      </c>
      <c r="J13">
        <v>9.8045279495134903</v>
      </c>
      <c r="K13">
        <f>IF(I13&lt;'Planungstool Heizlast'!$B$8,'Planungstool Heizlast'!$B$21,IF(I13&gt;15,'Planungstool Heizlast'!$B$20,'Planungstool Heizlast'!$B$19/(15-'Planungstool Heizlast'!$B$8)*(15-Leistungsdaten!I13)+'Planungstool Heizlast'!$B$20))</f>
        <v>9.502779132692563</v>
      </c>
      <c r="M13">
        <v>-18.1802634617592</v>
      </c>
      <c r="N13">
        <v>13.1943965373358</v>
      </c>
      <c r="O13">
        <f>IF(M13&lt;'Planungstool Heizlast'!$B$8,'Planungstool Heizlast'!$B$21,IF(M13&gt;15,'Planungstool Heizlast'!$B$20,'Planungstool Heizlast'!$B$19/(15-'Planungstool Heizlast'!$B$8)*(15-Leistungsdaten!M13)+'Planungstool Heizlast'!$B$20))</f>
        <v>9.502779132692563</v>
      </c>
      <c r="Q13">
        <v>-18.494833400591201</v>
      </c>
      <c r="R13">
        <v>16.361285230932101</v>
      </c>
      <c r="S13">
        <f>IF(Q13&lt;'Planungstool Heizlast'!$B$8,'Planungstool Heizlast'!$B$21,IF(Q13&gt;15,'Planungstool Heizlast'!$B$20,'Planungstool Heizlast'!$B$19/(15-'Planungstool Heizlast'!$B$8)*(15-Leistungsdaten!Q13)+'Planungstool Heizlast'!$B$20))</f>
        <v>9.502779132692563</v>
      </c>
      <c r="U13" s="1">
        <f>IF('Planungstool Heizlast'!$B$4="EU13L",Leistungsdaten!I13,IF('Planungstool Heizlast'!$B$4="EU10L",E13,IF('Planungstool Heizlast'!$B$4="EU08L",A13,IF('Planungstool Heizlast'!$B$4="EU15L",M13,IF('Planungstool Heizlast'!$B$4="EU20L",Q13,"")))))</f>
        <v>-18.736981750906999</v>
      </c>
      <c r="V13" s="1">
        <f>IF(OR('Planungstool Heizlast'!$B$9="Fußbodenheizung 35°C",'Planungstool Heizlast'!$B$9="Niedertemperaturheizkörper 45°C"),IF('Planungstool Heizlast'!$B$4="EU13L",Leistungsdaten!J13,IF('Planungstool Heizlast'!$B$4="EU10L",Leistungsdaten!F13,IF('Planungstool Heizlast'!$B$4="EU08L",Leistungsdaten!B13,IF('Planungstool Heizlast'!$B$4="EU15L",N13,IF('Planungstool Heizlast'!$B$4="EU20L",R13,""))))),IF('Planungstool Heizlast'!$B$4="EU13L",Leistungsdaten!J13,IF('Planungstool Heizlast'!$B$4="EU10L",Leistungsdaten!F13,IF('Planungstool Heizlast'!$B$4="EU08L",Leistungsdaten!B13,IF('Planungstool Heizlast'!$B$4="EU15L",N13,IF('Planungstool Heizlast'!$B$4="EU20L",R13,"")))))*0.9)*'Planungstool Heizlast'!$B$5</f>
        <v>6.4838509894980403</v>
      </c>
      <c r="W13" s="1">
        <f>IF('Planungstool Heizlast'!$B$4="EU13L",Leistungsdaten!K13,IF('Planungstool Heizlast'!$B$4="EU10L",Leistungsdaten!G13,IF('Planungstool Heizlast'!$B$4="EU08L",Leistungsdaten!C13,IF('Planungstool Heizlast'!$B$4="EU15L",O13,IF('Planungstool Heizlast'!$B$4="EU20L",S13,"")))))*$B$268</f>
        <v>9.502779132692563</v>
      </c>
      <c r="X13" s="1">
        <f t="shared" si="0"/>
        <v>-3.0189281431945227</v>
      </c>
    </row>
    <row r="14" spans="1:24" x14ac:dyDescent="0.3">
      <c r="A14">
        <v>-22.898752122406101</v>
      </c>
      <c r="B14">
        <v>5.5679167888219903</v>
      </c>
      <c r="C14">
        <f>IF(A14&lt;'Planungstool Heizlast'!$B$8,'Planungstool Heizlast'!$B$21,IF(A14&gt;15,'Planungstool Heizlast'!$B$20,'Planungstool Heizlast'!$B$19/(15-'Planungstool Heizlast'!$B$8)*(15-Leistungsdaten!A14)+'Planungstool Heizlast'!$B$20))</f>
        <v>9.502779132692563</v>
      </c>
      <c r="E14">
        <v>-18.519021280558199</v>
      </c>
      <c r="F14">
        <v>6.5301099040247177</v>
      </c>
      <c r="G14">
        <f>IF(E14&lt;'Planungstool Heizlast'!$B$8,'Planungstool Heizlast'!$B$21,IF(E14&gt;15,'Planungstool Heizlast'!$B$20,'Planungstool Heizlast'!$B$19/(15-'Planungstool Heizlast'!$B$8)*(15-Leistungsdaten!E14)+'Planungstool Heizlast'!$B$20))</f>
        <v>9.502779132692563</v>
      </c>
      <c r="I14">
        <v>-20.229916476436198</v>
      </c>
      <c r="J14">
        <v>9.8603036721752204</v>
      </c>
      <c r="K14">
        <f>IF(I14&lt;'Planungstool Heizlast'!$B$8,'Planungstool Heizlast'!$B$21,IF(I14&gt;15,'Planungstool Heizlast'!$B$20,'Planungstool Heizlast'!$B$19/(15-'Planungstool Heizlast'!$B$8)*(15-Leistungsdaten!I14)+'Planungstool Heizlast'!$B$20))</f>
        <v>9.502779132692563</v>
      </c>
      <c r="M14">
        <v>-17.930523162996298</v>
      </c>
      <c r="N14">
        <v>13.308559377094699</v>
      </c>
      <c r="O14">
        <f>IF(M14&lt;'Planungstool Heizlast'!$B$8,'Planungstool Heizlast'!$B$21,IF(M14&gt;15,'Planungstool Heizlast'!$B$20,'Planungstool Heizlast'!$B$19/(15-'Planungstool Heizlast'!$B$8)*(15-Leistungsdaten!M14)+'Planungstool Heizlast'!$B$20))</f>
        <v>9.502779132692563</v>
      </c>
      <c r="Q14">
        <v>-18.2670090103287</v>
      </c>
      <c r="R14">
        <v>16.5215851255785</v>
      </c>
      <c r="S14">
        <f>IF(Q14&lt;'Planungstool Heizlast'!$B$8,'Planungstool Heizlast'!$B$21,IF(Q14&gt;15,'Planungstool Heizlast'!$B$20,'Planungstool Heizlast'!$B$19/(15-'Planungstool Heizlast'!$B$8)*(15-Leistungsdaten!Q14)+'Planungstool Heizlast'!$B$20))</f>
        <v>9.502779132692563</v>
      </c>
      <c r="U14" s="1">
        <f>IF('Planungstool Heizlast'!$B$4="EU13L",Leistungsdaten!I14,IF('Planungstool Heizlast'!$B$4="EU10L",E14,IF('Planungstool Heizlast'!$B$4="EU08L",A14,IF('Planungstool Heizlast'!$B$4="EU15L",M14,IF('Planungstool Heizlast'!$B$4="EU20L",Q14,"")))))</f>
        <v>-18.519021280558199</v>
      </c>
      <c r="V14" s="1">
        <f>IF(OR('Planungstool Heizlast'!$B$9="Fußbodenheizung 35°C",'Planungstool Heizlast'!$B$9="Niedertemperaturheizkörper 45°C"),IF('Planungstool Heizlast'!$B$4="EU13L",Leistungsdaten!J14,IF('Planungstool Heizlast'!$B$4="EU10L",Leistungsdaten!F14,IF('Planungstool Heizlast'!$B$4="EU08L",Leistungsdaten!B14,IF('Planungstool Heizlast'!$B$4="EU15L",N14,IF('Planungstool Heizlast'!$B$4="EU20L",R14,""))))),IF('Planungstool Heizlast'!$B$4="EU13L",Leistungsdaten!J14,IF('Planungstool Heizlast'!$B$4="EU10L",Leistungsdaten!F14,IF('Planungstool Heizlast'!$B$4="EU08L",Leistungsdaten!B14,IF('Planungstool Heizlast'!$B$4="EU15L",N14,IF('Planungstool Heizlast'!$B$4="EU20L",R14,"")))))*0.9)*'Planungstool Heizlast'!$B$5</f>
        <v>6.5301099040247177</v>
      </c>
      <c r="W14" s="1">
        <f>IF('Planungstool Heizlast'!$B$4="EU13L",Leistungsdaten!K14,IF('Planungstool Heizlast'!$B$4="EU10L",Leistungsdaten!G14,IF('Planungstool Heizlast'!$B$4="EU08L",Leistungsdaten!C14,IF('Planungstool Heizlast'!$B$4="EU15L",O14,IF('Planungstool Heizlast'!$B$4="EU20L",S14,"")))))*$B$268</f>
        <v>9.502779132692563</v>
      </c>
      <c r="X14" s="1">
        <f t="shared" si="0"/>
        <v>-2.9726692286678453</v>
      </c>
    </row>
    <row r="15" spans="1:24" x14ac:dyDescent="0.3">
      <c r="A15">
        <v>-22.688134550721799</v>
      </c>
      <c r="B15">
        <v>5.6022006867360901</v>
      </c>
      <c r="C15">
        <f>IF(A15&lt;'Planungstool Heizlast'!$B$8,'Planungstool Heizlast'!$B$21,IF(A15&gt;15,'Planungstool Heizlast'!$B$20,'Planungstool Heizlast'!$B$19/(15-'Planungstool Heizlast'!$B$8)*(15-Leistungsdaten!A15)+'Planungstool Heizlast'!$B$20))</f>
        <v>9.502779132692563</v>
      </c>
      <c r="E15">
        <v>-18.300975408725499</v>
      </c>
      <c r="F15">
        <v>6.576345742031191</v>
      </c>
      <c r="G15">
        <f>IF(E15&lt;'Planungstool Heizlast'!$B$8,'Planungstool Heizlast'!$B$21,IF(E15&gt;15,'Planungstool Heizlast'!$B$20,'Planungstool Heizlast'!$B$19/(15-'Planungstool Heizlast'!$B$8)*(15-Leistungsdaten!E15)+'Planungstool Heizlast'!$B$20))</f>
        <v>9.502779132692563</v>
      </c>
      <c r="I15">
        <v>-20.008741411700399</v>
      </c>
      <c r="J15">
        <v>9.9160793948369506</v>
      </c>
      <c r="K15">
        <f>IF(I15&lt;'Planungstool Heizlast'!$B$8,'Planungstool Heizlast'!$B$21,IF(I15&gt;15,'Planungstool Heizlast'!$B$20,'Planungstool Heizlast'!$B$19/(15-'Planungstool Heizlast'!$B$8)*(15-Leistungsdaten!I15)+'Planungstool Heizlast'!$B$20))</f>
        <v>9.502779132692563</v>
      </c>
      <c r="M15">
        <v>-17.698414306542599</v>
      </c>
      <c r="N15">
        <v>13.3673347978782</v>
      </c>
      <c r="O15">
        <f>IF(M15&lt;'Planungstool Heizlast'!$B$8,'Planungstool Heizlast'!$B$21,IF(M15&gt;15,'Planungstool Heizlast'!$B$20,'Planungstool Heizlast'!$B$19/(15-'Planungstool Heizlast'!$B$8)*(15-Leistungsdaten!M15)+'Planungstool Heizlast'!$B$20))</f>
        <v>9.502779132692563</v>
      </c>
      <c r="Q15">
        <v>-18.047549312266302</v>
      </c>
      <c r="R15">
        <v>16.619354630192898</v>
      </c>
      <c r="S15">
        <f>IF(Q15&lt;'Planungstool Heizlast'!$B$8,'Planungstool Heizlast'!$B$21,IF(Q15&gt;15,'Planungstool Heizlast'!$B$20,'Planungstool Heizlast'!$B$19/(15-'Planungstool Heizlast'!$B$8)*(15-Leistungsdaten!Q15)+'Planungstool Heizlast'!$B$20))</f>
        <v>9.502779132692563</v>
      </c>
      <c r="U15" s="1">
        <f>IF('Planungstool Heizlast'!$B$4="EU13L",Leistungsdaten!I15,IF('Planungstool Heizlast'!$B$4="EU10L",E15,IF('Planungstool Heizlast'!$B$4="EU08L",A15,IF('Planungstool Heizlast'!$B$4="EU15L",M15,IF('Planungstool Heizlast'!$B$4="EU20L",Q15,"")))))</f>
        <v>-18.300975408725499</v>
      </c>
      <c r="V15" s="1">
        <f>IF(OR('Planungstool Heizlast'!$B$9="Fußbodenheizung 35°C",'Planungstool Heizlast'!$B$9="Niedertemperaturheizkörper 45°C"),IF('Planungstool Heizlast'!$B$4="EU13L",Leistungsdaten!J15,IF('Planungstool Heizlast'!$B$4="EU10L",Leistungsdaten!F15,IF('Planungstool Heizlast'!$B$4="EU08L",Leistungsdaten!B15,IF('Planungstool Heizlast'!$B$4="EU15L",N15,IF('Planungstool Heizlast'!$B$4="EU20L",R15,""))))),IF('Planungstool Heizlast'!$B$4="EU13L",Leistungsdaten!J15,IF('Planungstool Heizlast'!$B$4="EU10L",Leistungsdaten!F15,IF('Planungstool Heizlast'!$B$4="EU08L",Leistungsdaten!B15,IF('Planungstool Heizlast'!$B$4="EU15L",N15,IF('Planungstool Heizlast'!$B$4="EU20L",R15,"")))))*0.9)*'Planungstool Heizlast'!$B$5</f>
        <v>6.576345742031191</v>
      </c>
      <c r="W15" s="1">
        <f>IF('Planungstool Heizlast'!$B$4="EU13L",Leistungsdaten!K15,IF('Planungstool Heizlast'!$B$4="EU10L",Leistungsdaten!G15,IF('Planungstool Heizlast'!$B$4="EU08L",Leistungsdaten!C15,IF('Planungstool Heizlast'!$B$4="EU15L",O15,IF('Planungstool Heizlast'!$B$4="EU20L",S15,"")))))*$B$268</f>
        <v>9.502779132692563</v>
      </c>
      <c r="X15" s="1">
        <f t="shared" si="0"/>
        <v>-2.926433390661372</v>
      </c>
    </row>
    <row r="16" spans="1:24" x14ac:dyDescent="0.3">
      <c r="A16">
        <v>-22.4775169790375</v>
      </c>
      <c r="B16">
        <v>5.6364845846501899</v>
      </c>
      <c r="C16">
        <f>IF(A16&lt;'Planungstool Heizlast'!$B$8,'Planungstool Heizlast'!$B$21,IF(A16&gt;15,'Planungstool Heizlast'!$B$20,'Planungstool Heizlast'!$B$19/(15-'Planungstool Heizlast'!$B$8)*(15-Leistungsdaten!A16)+'Planungstool Heizlast'!$B$20))</f>
        <v>9.502779132692563</v>
      </c>
      <c r="E16">
        <v>-18.082844578065401</v>
      </c>
      <c r="F16">
        <v>6.6225578335703243</v>
      </c>
      <c r="G16">
        <f>IF(E16&lt;'Planungstool Heizlast'!$B$8,'Planungstool Heizlast'!$B$21,IF(E16&gt;15,'Planungstool Heizlast'!$B$20,'Planungstool Heizlast'!$B$19/(15-'Planungstool Heizlast'!$B$8)*(15-Leistungsdaten!E16)+'Planungstool Heizlast'!$B$20))</f>
        <v>9.502779132692563</v>
      </c>
      <c r="I16">
        <v>-19.787447777202999</v>
      </c>
      <c r="J16">
        <v>9.9719623496320295</v>
      </c>
      <c r="K16">
        <f>IF(I16&lt;'Planungstool Heizlast'!$B$8,'Planungstool Heizlast'!$B$21,IF(I16&gt;15,'Planungstool Heizlast'!$B$20,'Planungstool Heizlast'!$B$19/(15-'Planungstool Heizlast'!$B$8)*(15-Leistungsdaten!I16)+'Planungstool Heizlast'!$B$20))</f>
        <v>9.502779132692563</v>
      </c>
      <c r="M16">
        <v>-17.448109291977101</v>
      </c>
      <c r="N16">
        <v>13.482142945377699</v>
      </c>
      <c r="O16">
        <f>IF(M16&lt;'Planungstool Heizlast'!$B$8,'Planungstool Heizlast'!$B$21,IF(M16&gt;15,'Planungstool Heizlast'!$B$20,'Planungstool Heizlast'!$B$19/(15-'Planungstool Heizlast'!$B$8)*(15-Leistungsdaten!M16)+'Planungstool Heizlast'!$B$20))</f>
        <v>9.502779132692563</v>
      </c>
      <c r="Q16">
        <v>-17.819089021828098</v>
      </c>
      <c r="R16">
        <v>16.781704741017499</v>
      </c>
      <c r="S16">
        <f>IF(Q16&lt;'Planungstool Heizlast'!$B$8,'Planungstool Heizlast'!$B$21,IF(Q16&gt;15,'Planungstool Heizlast'!$B$20,'Planungstool Heizlast'!$B$19/(15-'Planungstool Heizlast'!$B$8)*(15-Leistungsdaten!Q16)+'Planungstool Heizlast'!$B$20))</f>
        <v>9.502779132692563</v>
      </c>
      <c r="U16" s="1">
        <f>IF('Planungstool Heizlast'!$B$4="EU13L",Leistungsdaten!I16,IF('Planungstool Heizlast'!$B$4="EU10L",E16,IF('Planungstool Heizlast'!$B$4="EU08L",A16,IF('Planungstool Heizlast'!$B$4="EU15L",M16,IF('Planungstool Heizlast'!$B$4="EU20L",Q16,"")))))</f>
        <v>-18.082844578065401</v>
      </c>
      <c r="V16" s="1">
        <f>IF(OR('Planungstool Heizlast'!$B$9="Fußbodenheizung 35°C",'Planungstool Heizlast'!$B$9="Niedertemperaturheizkörper 45°C"),IF('Planungstool Heizlast'!$B$4="EU13L",Leistungsdaten!J16,IF('Planungstool Heizlast'!$B$4="EU10L",Leistungsdaten!F16,IF('Planungstool Heizlast'!$B$4="EU08L",Leistungsdaten!B16,IF('Planungstool Heizlast'!$B$4="EU15L",N16,IF('Planungstool Heizlast'!$B$4="EU20L",R16,""))))),IF('Planungstool Heizlast'!$B$4="EU13L",Leistungsdaten!J16,IF('Planungstool Heizlast'!$B$4="EU10L",Leistungsdaten!F16,IF('Planungstool Heizlast'!$B$4="EU08L",Leistungsdaten!B16,IF('Planungstool Heizlast'!$B$4="EU15L",N16,IF('Planungstool Heizlast'!$B$4="EU20L",R16,"")))))*0.9)*'Planungstool Heizlast'!$B$5</f>
        <v>6.6225578335703243</v>
      </c>
      <c r="W16" s="1">
        <f>IF('Planungstool Heizlast'!$B$4="EU13L",Leistungsdaten!K16,IF('Planungstool Heizlast'!$B$4="EU10L",Leistungsdaten!G16,IF('Planungstool Heizlast'!$B$4="EU08L",Leistungsdaten!C16,IF('Planungstool Heizlast'!$B$4="EU15L",O16,IF('Planungstool Heizlast'!$B$4="EU20L",S16,"")))))*$B$268</f>
        <v>9.502779132692563</v>
      </c>
      <c r="X16" s="1">
        <f t="shared" si="0"/>
        <v>-2.8802212991222387</v>
      </c>
    </row>
    <row r="17" spans="1:24" x14ac:dyDescent="0.3">
      <c r="A17">
        <v>-22.266899407353201</v>
      </c>
      <c r="B17">
        <v>5.6707684825642897</v>
      </c>
      <c r="C17">
        <f>IF(A17&lt;'Planungstool Heizlast'!$B$8,'Planungstool Heizlast'!$B$21,IF(A17&gt;15,'Planungstool Heizlast'!$B$20,'Planungstool Heizlast'!$B$19/(15-'Planungstool Heizlast'!$B$8)*(15-Leistungsdaten!A17)+'Planungstool Heizlast'!$B$20))</f>
        <v>9.502779132692563</v>
      </c>
      <c r="E17">
        <v>-17.864629209724001</v>
      </c>
      <c r="F17">
        <v>6.6687454636125132</v>
      </c>
      <c r="G17">
        <f>IF(E17&lt;'Planungstool Heizlast'!$B$8,'Planungstool Heizlast'!$B$21,IF(E17&gt;15,'Planungstool Heizlast'!$B$20,'Planungstool Heizlast'!$B$19/(15-'Planungstool Heizlast'!$B$8)*(15-Leistungsdaten!E17)+'Planungstool Heizlast'!$B$20))</f>
        <v>9.502779132692563</v>
      </c>
      <c r="I17">
        <v>-19.566036290686</v>
      </c>
      <c r="J17">
        <v>10.027949159781199</v>
      </c>
      <c r="K17">
        <f>IF(I17&lt;'Planungstool Heizlast'!$B$8,'Planungstool Heizlast'!$B$21,IF(I17&gt;15,'Planungstool Heizlast'!$B$20,'Planungstool Heizlast'!$B$19/(15-'Planungstool Heizlast'!$B$8)*(15-Leistungsdaten!I17)+'Planungstool Heizlast'!$B$20))</f>
        <v>9.502779132692563</v>
      </c>
      <c r="M17">
        <v>-17.197479581843901</v>
      </c>
      <c r="N17">
        <v>13.597350289467199</v>
      </c>
      <c r="O17">
        <f>IF(M17&lt;'Planungstool Heizlast'!$B$8,'Planungstool Heizlast'!$B$21,IF(M17&gt;15,'Planungstool Heizlast'!$B$20,'Planungstool Heizlast'!$B$19/(15-'Planungstool Heizlast'!$B$8)*(15-Leistungsdaten!M17)+'Planungstool Heizlast'!$B$20))</f>
        <v>9.502779132692563</v>
      </c>
      <c r="Q17">
        <v>-17.590259849625401</v>
      </c>
      <c r="R17">
        <v>16.9452579217267</v>
      </c>
      <c r="S17">
        <f>IF(Q17&lt;'Planungstool Heizlast'!$B$8,'Planungstool Heizlast'!$B$21,IF(Q17&gt;15,'Planungstool Heizlast'!$B$20,'Planungstool Heizlast'!$B$19/(15-'Planungstool Heizlast'!$B$8)*(15-Leistungsdaten!Q17)+'Planungstool Heizlast'!$B$20))</f>
        <v>9.502779132692563</v>
      </c>
      <c r="U17" s="1">
        <f>IF('Planungstool Heizlast'!$B$4="EU13L",Leistungsdaten!I17,IF('Planungstool Heizlast'!$B$4="EU10L",E17,IF('Planungstool Heizlast'!$B$4="EU08L",A17,IF('Planungstool Heizlast'!$B$4="EU15L",M17,IF('Planungstool Heizlast'!$B$4="EU20L",Q17,"")))))</f>
        <v>-17.864629209724001</v>
      </c>
      <c r="V17" s="1">
        <f>IF(OR('Planungstool Heizlast'!$B$9="Fußbodenheizung 35°C",'Planungstool Heizlast'!$B$9="Niedertemperaturheizkörper 45°C"),IF('Planungstool Heizlast'!$B$4="EU13L",Leistungsdaten!J17,IF('Planungstool Heizlast'!$B$4="EU10L",Leistungsdaten!F17,IF('Planungstool Heizlast'!$B$4="EU08L",Leistungsdaten!B17,IF('Planungstool Heizlast'!$B$4="EU15L",N17,IF('Planungstool Heizlast'!$B$4="EU20L",R17,""))))),IF('Planungstool Heizlast'!$B$4="EU13L",Leistungsdaten!J17,IF('Planungstool Heizlast'!$B$4="EU10L",Leistungsdaten!F17,IF('Planungstool Heizlast'!$B$4="EU08L",Leistungsdaten!B17,IF('Planungstool Heizlast'!$B$4="EU15L",N17,IF('Planungstool Heizlast'!$B$4="EU20L",R17,"")))))*0.9)*'Planungstool Heizlast'!$B$5</f>
        <v>6.6687454636125132</v>
      </c>
      <c r="W17" s="1">
        <f>IF('Planungstool Heizlast'!$B$4="EU13L",Leistungsdaten!K17,IF('Planungstool Heizlast'!$B$4="EU10L",Leistungsdaten!G17,IF('Planungstool Heizlast'!$B$4="EU08L",Leistungsdaten!C17,IF('Planungstool Heizlast'!$B$4="EU15L",O17,IF('Planungstool Heizlast'!$B$4="EU20L",S17,"")))))*$B$268</f>
        <v>9.502779132692563</v>
      </c>
      <c r="X17" s="1">
        <f t="shared" si="0"/>
        <v>-2.8340336690800498</v>
      </c>
    </row>
    <row r="18" spans="1:24" x14ac:dyDescent="0.3">
      <c r="A18">
        <v>-22.056281835668901</v>
      </c>
      <c r="B18">
        <v>5.7050523804783904</v>
      </c>
      <c r="C18">
        <f>IF(A18&lt;'Planungstool Heizlast'!$B$8,'Planungstool Heizlast'!$B$21,IF(A18&gt;15,'Planungstool Heizlast'!$B$20,'Planungstool Heizlast'!$B$19/(15-'Planungstool Heizlast'!$B$8)*(15-Leistungsdaten!A18)+'Planungstool Heizlast'!$B$20))</f>
        <v>9.502779132692563</v>
      </c>
      <c r="E18">
        <v>-17.646329704251801</v>
      </c>
      <c r="F18">
        <v>6.7149078713395474</v>
      </c>
      <c r="G18">
        <f>IF(E18&lt;'Planungstool Heizlast'!$B$8,'Planungstool Heizlast'!$B$21,IF(E18&gt;15,'Planungstool Heizlast'!$B$20,'Planungstool Heizlast'!$B$19/(15-'Planungstool Heizlast'!$B$8)*(15-Leistungsdaten!E18)+'Planungstool Heizlast'!$B$20))</f>
        <v>9.502779132692563</v>
      </c>
      <c r="I18">
        <v>-19.3445076738411</v>
      </c>
      <c r="J18">
        <v>10.084036395126001</v>
      </c>
      <c r="K18">
        <f>IF(I18&lt;'Planungstool Heizlast'!$B$8,'Planungstool Heizlast'!$B$21,IF(I18&gt;15,'Planungstool Heizlast'!$B$20,'Planungstool Heizlast'!$B$19/(15-'Planungstool Heizlast'!$B$8)*(15-Leistungsdaten!I18)+'Planungstool Heizlast'!$B$20))</f>
        <v>9.502779132692563</v>
      </c>
      <c r="M18">
        <v>-16.964761132635999</v>
      </c>
      <c r="N18">
        <v>13.6566201210844</v>
      </c>
      <c r="O18">
        <f>IF(M18&lt;'Planungstool Heizlast'!$B$8,'Planungstool Heizlast'!$B$21,IF(M18&gt;15,'Planungstool Heizlast'!$B$20,'Planungstool Heizlast'!$B$19/(15-'Planungstool Heizlast'!$B$8)*(15-Leistungsdaten!M18)+'Planungstool Heizlast'!$B$20))</f>
        <v>9.502779132692563</v>
      </c>
      <c r="Q18">
        <v>-17.370078535610102</v>
      </c>
      <c r="R18">
        <v>17.0451991677132</v>
      </c>
      <c r="S18">
        <f>IF(Q18&lt;'Planungstool Heizlast'!$B$8,'Planungstool Heizlast'!$B$21,IF(Q18&gt;15,'Planungstool Heizlast'!$B$20,'Planungstool Heizlast'!$B$19/(15-'Planungstool Heizlast'!$B$8)*(15-Leistungsdaten!Q18)+'Planungstool Heizlast'!$B$20))</f>
        <v>9.502779132692563</v>
      </c>
      <c r="U18" s="1">
        <f>IF('Planungstool Heizlast'!$B$4="EU13L",Leistungsdaten!I18,IF('Planungstool Heizlast'!$B$4="EU10L",E18,IF('Planungstool Heizlast'!$B$4="EU08L",A18,IF('Planungstool Heizlast'!$B$4="EU15L",M18,IF('Planungstool Heizlast'!$B$4="EU20L",Q18,"")))))</f>
        <v>-17.646329704251801</v>
      </c>
      <c r="V18" s="1">
        <f>IF(OR('Planungstool Heizlast'!$B$9="Fußbodenheizung 35°C",'Planungstool Heizlast'!$B$9="Niedertemperaturheizkörper 45°C"),IF('Planungstool Heizlast'!$B$4="EU13L",Leistungsdaten!J18,IF('Planungstool Heizlast'!$B$4="EU10L",Leistungsdaten!F18,IF('Planungstool Heizlast'!$B$4="EU08L",Leistungsdaten!B18,IF('Planungstool Heizlast'!$B$4="EU15L",N18,IF('Planungstool Heizlast'!$B$4="EU20L",R18,""))))),IF('Planungstool Heizlast'!$B$4="EU13L",Leistungsdaten!J18,IF('Planungstool Heizlast'!$B$4="EU10L",Leistungsdaten!F18,IF('Planungstool Heizlast'!$B$4="EU08L",Leistungsdaten!B18,IF('Planungstool Heizlast'!$B$4="EU15L",N18,IF('Planungstool Heizlast'!$B$4="EU20L",R18,"")))))*0.9)*'Planungstool Heizlast'!$B$5</f>
        <v>6.7149078713395474</v>
      </c>
      <c r="W18" s="1">
        <f>IF('Planungstool Heizlast'!$B$4="EU13L",Leistungsdaten!K18,IF('Planungstool Heizlast'!$B$4="EU10L",Leistungsdaten!G18,IF('Planungstool Heizlast'!$B$4="EU08L",Leistungsdaten!C18,IF('Planungstool Heizlast'!$B$4="EU15L",O18,IF('Planungstool Heizlast'!$B$4="EU20L",S18,"")))))*$B$268</f>
        <v>9.502779132692563</v>
      </c>
      <c r="X18" s="1">
        <f t="shared" si="0"/>
        <v>-2.7878712613530157</v>
      </c>
    </row>
    <row r="19" spans="1:24" x14ac:dyDescent="0.3">
      <c r="A19">
        <v>-21.845664263984599</v>
      </c>
      <c r="B19">
        <v>5.7393362783924902</v>
      </c>
      <c r="C19">
        <f>IF(A19&lt;'Planungstool Heizlast'!$B$8,'Planungstool Heizlast'!$B$21,IF(A19&gt;15,'Planungstool Heizlast'!$B$20,'Planungstool Heizlast'!$B$19/(15-'Planungstool Heizlast'!$B$8)*(15-Leistungsdaten!A19)+'Planungstool Heizlast'!$B$20))</f>
        <v>9.502779132692563</v>
      </c>
      <c r="E19">
        <v>-17.427946442483101</v>
      </c>
      <c r="F19">
        <v>6.7610442494242484</v>
      </c>
      <c r="G19">
        <f>IF(E19&lt;'Planungstool Heizlast'!$B$8,'Planungstool Heizlast'!$B$21,IF(E19&gt;15,'Planungstool Heizlast'!$B$20,'Planungstool Heizlast'!$B$19/(15-'Planungstool Heizlast'!$B$8)*(15-Leistungsdaten!E19)+'Planungstool Heizlast'!$B$20))</f>
        <v>9.502779132692563</v>
      </c>
      <c r="I19">
        <v>-19.122862652242102</v>
      </c>
      <c r="J19">
        <v>10.140220571253</v>
      </c>
      <c r="K19">
        <f>IF(I19&lt;'Planungstool Heizlast'!$B$8,'Planungstool Heizlast'!$B$21,IF(I19&gt;15,'Planungstool Heizlast'!$B$20,'Planungstool Heizlast'!$B$19/(15-'Planungstool Heizlast'!$B$8)*(15-Leistungsdaten!I19)+'Planungstool Heizlast'!$B$20))</f>
        <v>9.502779132692563</v>
      </c>
      <c r="M19">
        <v>-16.731919086485</v>
      </c>
      <c r="N19">
        <v>13.715921905395</v>
      </c>
      <c r="O19">
        <f>IF(M19&lt;'Planungstool Heizlast'!$B$8,'Planungstool Heizlast'!$B$21,IF(M19&gt;15,'Planungstool Heizlast'!$B$20,'Planungstool Heizlast'!$B$19/(15-'Planungstool Heizlast'!$B$8)*(15-Leistungsdaten!M19)+'Planungstool Heizlast'!$B$20))</f>
        <v>9.502779132692563</v>
      </c>
      <c r="Q19">
        <v>-17.1497167543607</v>
      </c>
      <c r="R19">
        <v>17.145607936354999</v>
      </c>
      <c r="S19">
        <f>IF(Q19&lt;'Planungstool Heizlast'!$B$8,'Planungstool Heizlast'!$B$21,IF(Q19&gt;15,'Planungstool Heizlast'!$B$20,'Planungstool Heizlast'!$B$19/(15-'Planungstool Heizlast'!$B$8)*(15-Leistungsdaten!Q19)+'Planungstool Heizlast'!$B$20))</f>
        <v>9.502779132692563</v>
      </c>
      <c r="U19" s="1">
        <f>IF('Planungstool Heizlast'!$B$4="EU13L",Leistungsdaten!I19,IF('Planungstool Heizlast'!$B$4="EU10L",E19,IF('Planungstool Heizlast'!$B$4="EU08L",A19,IF('Planungstool Heizlast'!$B$4="EU15L",M19,IF('Planungstool Heizlast'!$B$4="EU20L",Q19,"")))))</f>
        <v>-17.427946442483101</v>
      </c>
      <c r="V19" s="1">
        <f>IF(OR('Planungstool Heizlast'!$B$9="Fußbodenheizung 35°C",'Planungstool Heizlast'!$B$9="Niedertemperaturheizkörper 45°C"),IF('Planungstool Heizlast'!$B$4="EU13L",Leistungsdaten!J19,IF('Planungstool Heizlast'!$B$4="EU10L",Leistungsdaten!F19,IF('Planungstool Heizlast'!$B$4="EU08L",Leistungsdaten!B19,IF('Planungstool Heizlast'!$B$4="EU15L",N19,IF('Planungstool Heizlast'!$B$4="EU20L",R19,""))))),IF('Planungstool Heizlast'!$B$4="EU13L",Leistungsdaten!J19,IF('Planungstool Heizlast'!$B$4="EU10L",Leistungsdaten!F19,IF('Planungstool Heizlast'!$B$4="EU08L",Leistungsdaten!B19,IF('Planungstool Heizlast'!$B$4="EU15L",N19,IF('Planungstool Heizlast'!$B$4="EU20L",R19,"")))))*0.9)*'Planungstool Heizlast'!$B$5</f>
        <v>6.7610442494242484</v>
      </c>
      <c r="W19" s="1">
        <f>IF('Planungstool Heizlast'!$B$4="EU13L",Leistungsdaten!K19,IF('Planungstool Heizlast'!$B$4="EU10L",Leistungsdaten!G19,IF('Planungstool Heizlast'!$B$4="EU08L",Leistungsdaten!C19,IF('Planungstool Heizlast'!$B$4="EU15L",O19,IF('Planungstool Heizlast'!$B$4="EU20L",S19,"")))))*$B$268</f>
        <v>9.502779132692563</v>
      </c>
      <c r="X19" s="1">
        <f t="shared" si="0"/>
        <v>-2.7417348832683146</v>
      </c>
    </row>
    <row r="20" spans="1:24" x14ac:dyDescent="0.3">
      <c r="A20">
        <v>-21.6350466923003</v>
      </c>
      <c r="B20">
        <v>5.77362017630659</v>
      </c>
      <c r="C20">
        <f>IF(A20&lt;'Planungstool Heizlast'!$B$8,'Planungstool Heizlast'!$B$21,IF(A20&gt;15,'Planungstool Heizlast'!$B$20,'Planungstool Heizlast'!$B$19/(15-'Planungstool Heizlast'!$B$8)*(15-Leistungsdaten!A20)+'Planungstool Heizlast'!$B$20))</f>
        <v>9.502779132692563</v>
      </c>
      <c r="E20">
        <v>-17.209479786381699</v>
      </c>
      <c r="F20">
        <v>6.8071537432952196</v>
      </c>
      <c r="G20">
        <f>IF(E20&lt;'Planungstool Heizlast'!$B$8,'Planungstool Heizlast'!$B$21,IF(E20&gt;15,'Planungstool Heizlast'!$B$20,'Planungstool Heizlast'!$B$19/(15-'Planungstool Heizlast'!$B$8)*(15-Leistungsdaten!E20)+'Planungstool Heizlast'!$B$20))</f>
        <v>9.502779132692563</v>
      </c>
      <c r="I20">
        <v>-18.901101955280499</v>
      </c>
      <c r="J20">
        <v>10.1964981486016</v>
      </c>
      <c r="K20">
        <f>IF(I20&lt;'Planungstool Heizlast'!$B$8,'Planungstool Heizlast'!$B$21,IF(I20&gt;15,'Planungstool Heizlast'!$B$20,'Planungstool Heizlast'!$B$19/(15-'Planungstool Heizlast'!$B$8)*(15-Leistungsdaten!I20)+'Planungstool Heizlast'!$B$20))</f>
        <v>9.502779132692563</v>
      </c>
      <c r="M20">
        <v>-16.4989540851114</v>
      </c>
      <c r="N20">
        <v>13.775249159560101</v>
      </c>
      <c r="O20">
        <f>IF(M20&lt;'Planungstool Heizlast'!$B$8,'Planungstool Heizlast'!$B$21,IF(M20&gt;15,'Planungstool Heizlast'!$B$20,'Planungstool Heizlast'!$B$19/(15-'Planungstool Heizlast'!$B$8)*(15-Leistungsdaten!M20)+'Planungstool Heizlast'!$B$20))</f>
        <v>9.502779132692563</v>
      </c>
      <c r="Q20">
        <v>-16.929174316438701</v>
      </c>
      <c r="R20">
        <v>17.246481055532399</v>
      </c>
      <c r="S20">
        <f>IF(Q20&lt;'Planungstool Heizlast'!$B$8,'Planungstool Heizlast'!$B$21,IF(Q20&gt;15,'Planungstool Heizlast'!$B$20,'Planungstool Heizlast'!$B$19/(15-'Planungstool Heizlast'!$B$8)*(15-Leistungsdaten!Q20)+'Planungstool Heizlast'!$B$20))</f>
        <v>9.502779132692563</v>
      </c>
      <c r="U20" s="1">
        <f>IF('Planungstool Heizlast'!$B$4="EU13L",Leistungsdaten!I20,IF('Planungstool Heizlast'!$B$4="EU10L",E20,IF('Planungstool Heizlast'!$B$4="EU08L",A20,IF('Planungstool Heizlast'!$B$4="EU15L",M20,IF('Planungstool Heizlast'!$B$4="EU20L",Q20,"")))))</f>
        <v>-17.209479786381699</v>
      </c>
      <c r="V20" s="1">
        <f>IF(OR('Planungstool Heizlast'!$B$9="Fußbodenheizung 35°C",'Planungstool Heizlast'!$B$9="Niedertemperaturheizkörper 45°C"),IF('Planungstool Heizlast'!$B$4="EU13L",Leistungsdaten!J20,IF('Planungstool Heizlast'!$B$4="EU10L",Leistungsdaten!F20,IF('Planungstool Heizlast'!$B$4="EU08L",Leistungsdaten!B20,IF('Planungstool Heizlast'!$B$4="EU15L",N20,IF('Planungstool Heizlast'!$B$4="EU20L",R20,""))))),IF('Planungstool Heizlast'!$B$4="EU13L",Leistungsdaten!J20,IF('Planungstool Heizlast'!$B$4="EU10L",Leistungsdaten!F20,IF('Planungstool Heizlast'!$B$4="EU08L",Leistungsdaten!B20,IF('Planungstool Heizlast'!$B$4="EU15L",N20,IF('Planungstool Heizlast'!$B$4="EU20L",R20,"")))))*0.9)*'Planungstool Heizlast'!$B$5</f>
        <v>6.8071537432952196</v>
      </c>
      <c r="W20" s="1">
        <f>IF('Planungstool Heizlast'!$B$4="EU13L",Leistungsdaten!K20,IF('Planungstool Heizlast'!$B$4="EU10L",Leistungsdaten!G20,IF('Planungstool Heizlast'!$B$4="EU08L",Leistungsdaten!C20,IF('Planungstool Heizlast'!$B$4="EU15L",O20,IF('Planungstool Heizlast'!$B$4="EU20L",S20,"")))))*$B$268</f>
        <v>9.502779132692563</v>
      </c>
      <c r="X20" s="1">
        <f t="shared" si="0"/>
        <v>-2.6956253893973434</v>
      </c>
    </row>
    <row r="21" spans="1:24" x14ac:dyDescent="0.3">
      <c r="A21">
        <v>-21.424429120616001</v>
      </c>
      <c r="B21">
        <v>5.8079040742206898</v>
      </c>
      <c r="C21">
        <f>IF(A21&lt;'Planungstool Heizlast'!$B$8,'Planungstool Heizlast'!$B$21,IF(A21&gt;15,'Planungstool Heizlast'!$B$20,'Planungstool Heizlast'!$B$19/(15-'Planungstool Heizlast'!$B$8)*(15-Leistungsdaten!A21)+'Planungstool Heizlast'!$B$20))</f>
        <v>9.502779132692563</v>
      </c>
      <c r="E21">
        <v>-16.990930079853602</v>
      </c>
      <c r="F21">
        <v>6.8532354503865758</v>
      </c>
      <c r="G21">
        <f>IF(E21&lt;'Planungstool Heizlast'!$B$8,'Planungstool Heizlast'!$B$21,IF(E21&gt;15,'Planungstool Heizlast'!$B$20,'Planungstool Heizlast'!$B$19/(15-'Planungstool Heizlast'!$B$8)*(15-Leistungsdaten!E21)+'Planungstool Heizlast'!$B$20))</f>
        <v>9.502779132692563</v>
      </c>
      <c r="I21">
        <v>-18.679226316104099</v>
      </c>
      <c r="J21">
        <v>10.2528655315549</v>
      </c>
      <c r="K21">
        <f>IF(I21&lt;'Planungstool Heizlast'!$B$8,'Planungstool Heizlast'!$B$21,IF(I21&gt;15,'Planungstool Heizlast'!$B$20,'Planungstool Heizlast'!$B$19/(15-'Planungstool Heizlast'!$B$8)*(15-Leistungsdaten!I21)+'Planungstool Heizlast'!$B$20))</f>
        <v>9.502779132692563</v>
      </c>
      <c r="M21">
        <v>-16.265866777249698</v>
      </c>
      <c r="N21">
        <v>13.8345952565106</v>
      </c>
      <c r="O21">
        <f>IF(M21&lt;'Planungstool Heizlast'!$B$8,'Planungstool Heizlast'!$B$21,IF(M21&gt;15,'Planungstool Heizlast'!$B$20,'Planungstool Heizlast'!$B$19/(15-'Planungstool Heizlast'!$B$8)*(15-Leistungsdaten!M21)+'Planungstool Heizlast'!$B$20))</f>
        <v>9.502779132692563</v>
      </c>
      <c r="Q21">
        <v>-16.708451035354798</v>
      </c>
      <c r="R21">
        <v>17.347815248032202</v>
      </c>
      <c r="S21">
        <f>IF(Q21&lt;'Planungstool Heizlast'!$B$8,'Planungstool Heizlast'!$B$21,IF(Q21&gt;15,'Planungstool Heizlast'!$B$20,'Planungstool Heizlast'!$B$19/(15-'Planungstool Heizlast'!$B$8)*(15-Leistungsdaten!Q21)+'Planungstool Heizlast'!$B$20))</f>
        <v>9.502779132692563</v>
      </c>
      <c r="U21" s="1">
        <f>IF('Planungstool Heizlast'!$B$4="EU13L",Leistungsdaten!I21,IF('Planungstool Heizlast'!$B$4="EU10L",E21,IF('Planungstool Heizlast'!$B$4="EU08L",A21,IF('Planungstool Heizlast'!$B$4="EU15L",M21,IF('Planungstool Heizlast'!$B$4="EU20L",Q21,"")))))</f>
        <v>-16.990930079853602</v>
      </c>
      <c r="V21" s="1">
        <f>IF(OR('Planungstool Heizlast'!$B$9="Fußbodenheizung 35°C",'Planungstool Heizlast'!$B$9="Niedertemperaturheizkörper 45°C"),IF('Planungstool Heizlast'!$B$4="EU13L",Leistungsdaten!J21,IF('Planungstool Heizlast'!$B$4="EU10L",Leistungsdaten!F21,IF('Planungstool Heizlast'!$B$4="EU08L",Leistungsdaten!B21,IF('Planungstool Heizlast'!$B$4="EU15L",N21,IF('Planungstool Heizlast'!$B$4="EU20L",R21,""))))),IF('Planungstool Heizlast'!$B$4="EU13L",Leistungsdaten!J21,IF('Planungstool Heizlast'!$B$4="EU10L",Leistungsdaten!F21,IF('Planungstool Heizlast'!$B$4="EU08L",Leistungsdaten!B21,IF('Planungstool Heizlast'!$B$4="EU15L",N21,IF('Planungstool Heizlast'!$B$4="EU20L",R21,"")))))*0.9)*'Planungstool Heizlast'!$B$5</f>
        <v>6.8532354503865758</v>
      </c>
      <c r="W21" s="1">
        <f>IF('Planungstool Heizlast'!$B$4="EU13L",Leistungsdaten!K21,IF('Planungstool Heizlast'!$B$4="EU10L",Leistungsdaten!G21,IF('Planungstool Heizlast'!$B$4="EU08L",Leistungsdaten!C21,IF('Planungstool Heizlast'!$B$4="EU15L",O21,IF('Planungstool Heizlast'!$B$4="EU20L",S21,"")))))*$B$268</f>
        <v>9.502779132692563</v>
      </c>
      <c r="X21" s="1">
        <f t="shared" ref="X21:X84" si="1">V21-W21</f>
        <v>-2.6495436823059872</v>
      </c>
    </row>
    <row r="22" spans="1:24" x14ac:dyDescent="0.3">
      <c r="A22">
        <v>-21.213811548931702</v>
      </c>
      <c r="B22">
        <v>5.8421879721347896</v>
      </c>
      <c r="C22">
        <f>IF(A22&lt;'Planungstool Heizlast'!$B$8,'Planungstool Heizlast'!$B$21,IF(A22&gt;15,'Planungstool Heizlast'!$B$20,'Planungstool Heizlast'!$B$19/(15-'Planungstool Heizlast'!$B$8)*(15-Leistungsdaten!A22)+'Planungstool Heizlast'!$B$20))</f>
        <v>9.502779132692563</v>
      </c>
      <c r="E22">
        <v>-16.772297649528898</v>
      </c>
      <c r="F22">
        <v>6.8992884193723869</v>
      </c>
      <c r="G22">
        <f>IF(E22&lt;'Planungstool Heizlast'!$B$8,'Planungstool Heizlast'!$B$21,IF(E22&gt;15,'Planungstool Heizlast'!$B$20,'Planungstool Heizlast'!$B$19/(15-'Planungstool Heizlast'!$B$8)*(15-Leistungsdaten!E22)+'Planungstool Heizlast'!$B$20))</f>
        <v>9.502779132692563</v>
      </c>
      <c r="I22">
        <v>-18.457236471558499</v>
      </c>
      <c r="J22">
        <v>10.3093190675141</v>
      </c>
      <c r="K22">
        <f>IF(I22&lt;'Planungstool Heizlast'!$B$8,'Planungstool Heizlast'!$B$21,IF(I22&gt;15,'Planungstool Heizlast'!$B$20,'Planungstool Heizlast'!$B$19/(15-'Planungstool Heizlast'!$B$8)*(15-Leistungsdaten!I22)+'Planungstool Heizlast'!$B$20))</f>
        <v>9.502779132692563</v>
      </c>
      <c r="M22">
        <v>-16.032657818648801</v>
      </c>
      <c r="N22">
        <v>13.893953421890499</v>
      </c>
      <c r="O22">
        <f>IF(M22&lt;'Planungstool Heizlast'!$B$8,'Planungstool Heizlast'!$B$21,IF(M22&gt;15,'Planungstool Heizlast'!$B$20,'Planungstool Heizlast'!$B$19/(15-'Planungstool Heizlast'!$B$8)*(15-Leistungsdaten!M22)+'Planungstool Heizlast'!$B$20))</f>
        <v>9.502779132692563</v>
      </c>
      <c r="Q22">
        <v>-16.4875467274118</v>
      </c>
      <c r="R22">
        <v>17.4496071290482</v>
      </c>
      <c r="S22">
        <f>IF(Q22&lt;'Planungstool Heizlast'!$B$8,'Planungstool Heizlast'!$B$21,IF(Q22&gt;15,'Planungstool Heizlast'!$B$20,'Planungstool Heizlast'!$B$19/(15-'Planungstool Heizlast'!$B$8)*(15-Leistungsdaten!Q22)+'Planungstool Heizlast'!$B$20))</f>
        <v>9.502779132692563</v>
      </c>
      <c r="U22" s="1">
        <f>IF('Planungstool Heizlast'!$B$4="EU13L",Leistungsdaten!I22,IF('Planungstool Heizlast'!$B$4="EU10L",E22,IF('Planungstool Heizlast'!$B$4="EU08L",A22,IF('Planungstool Heizlast'!$B$4="EU15L",M22,IF('Planungstool Heizlast'!$B$4="EU20L",Q22,"")))))</f>
        <v>-16.772297649528898</v>
      </c>
      <c r="V22" s="1">
        <f>IF(OR('Planungstool Heizlast'!$B$9="Fußbodenheizung 35°C",'Planungstool Heizlast'!$B$9="Niedertemperaturheizkörper 45°C"),IF('Planungstool Heizlast'!$B$4="EU13L",Leistungsdaten!J22,IF('Planungstool Heizlast'!$B$4="EU10L",Leistungsdaten!F22,IF('Planungstool Heizlast'!$B$4="EU08L",Leistungsdaten!B22,IF('Planungstool Heizlast'!$B$4="EU15L",N22,IF('Planungstool Heizlast'!$B$4="EU20L",R22,""))))),IF('Planungstool Heizlast'!$B$4="EU13L",Leistungsdaten!J22,IF('Planungstool Heizlast'!$B$4="EU10L",Leistungsdaten!F22,IF('Planungstool Heizlast'!$B$4="EU08L",Leistungsdaten!B22,IF('Planungstool Heizlast'!$B$4="EU15L",N22,IF('Planungstool Heizlast'!$B$4="EU20L",R22,"")))))*0.9)*'Planungstool Heizlast'!$B$5</f>
        <v>6.8992884193723869</v>
      </c>
      <c r="W22" s="1">
        <f>IF('Planungstool Heizlast'!$B$4="EU13L",Leistungsdaten!K22,IF('Planungstool Heizlast'!$B$4="EU10L",Leistungsdaten!G22,IF('Planungstool Heizlast'!$B$4="EU08L",Leistungsdaten!C22,IF('Planungstool Heizlast'!$B$4="EU15L",O22,IF('Planungstool Heizlast'!$B$4="EU20L",S22,"")))))*$B$268</f>
        <v>9.502779132692563</v>
      </c>
      <c r="X22" s="1">
        <f t="shared" si="1"/>
        <v>-2.6034907133201761</v>
      </c>
    </row>
    <row r="23" spans="1:24" x14ac:dyDescent="0.3">
      <c r="A23">
        <v>-21.0030435033221</v>
      </c>
      <c r="B23">
        <v>5.8766958690341404</v>
      </c>
      <c r="C23">
        <f>IF(A23&lt;'Planungstool Heizlast'!$B$8,'Planungstool Heizlast'!$B$21,IF(A23&gt;15,'Planungstool Heizlast'!$B$20,'Planungstool Heizlast'!$B$19/(15-'Planungstool Heizlast'!$B$8)*(15-Leistungsdaten!A23)+'Planungstool Heizlast'!$B$20))</f>
        <v>9.502779132692563</v>
      </c>
      <c r="E23">
        <v>-16.553582805513098</v>
      </c>
      <c r="F23">
        <v>6.9453116493853404</v>
      </c>
      <c r="G23">
        <f>IF(E23&lt;'Planungstool Heizlast'!$B$8,'Planungstool Heizlast'!$B$21,IF(E23&gt;15,'Planungstool Heizlast'!$B$20,'Planungstool Heizlast'!$B$19/(15-'Planungstool Heizlast'!$B$8)*(15-Leistungsdaten!E23)+'Planungstool Heizlast'!$B$20))</f>
        <v>9.502779132692563</v>
      </c>
      <c r="I23">
        <v>-18.235133162131699</v>
      </c>
      <c r="J23">
        <v>10.365855045955</v>
      </c>
      <c r="K23">
        <f>IF(I23&lt;'Planungstool Heizlast'!$B$8,'Planungstool Heizlast'!$B$21,IF(I23&gt;15,'Planungstool Heizlast'!$B$20,'Planungstool Heizlast'!$B$19/(15-'Planungstool Heizlast'!$B$8)*(15-Leistungsdaten!I23)+'Planungstool Heizlast'!$B$20))</f>
        <v>9.502779132692563</v>
      </c>
      <c r="M23">
        <v>-15.7993278720718</v>
      </c>
      <c r="N23">
        <v>13.953316730933199</v>
      </c>
      <c r="O23">
        <f>IF(M23&lt;'Planungstool Heizlast'!$B$8,'Planungstool Heizlast'!$B$21,IF(M23&gt;15,'Planungstool Heizlast'!$B$20,'Planungstool Heizlast'!$B$19/(15-'Planungstool Heizlast'!$B$8)*(15-Leistungsdaten!M23)+'Planungstool Heizlast'!$B$20))</f>
        <v>9.502779132692563</v>
      </c>
      <c r="Q23">
        <v>-16.266461211553001</v>
      </c>
      <c r="R23">
        <v>17.551853203622699</v>
      </c>
      <c r="S23">
        <f>IF(Q23&lt;'Planungstool Heizlast'!$B$8,'Planungstool Heizlast'!$B$21,IF(Q23&gt;15,'Planungstool Heizlast'!$B$20,'Planungstool Heizlast'!$B$19/(15-'Planungstool Heizlast'!$B$8)*(15-Leistungsdaten!Q23)+'Planungstool Heizlast'!$B$20))</f>
        <v>9.502779132692563</v>
      </c>
      <c r="U23" s="1">
        <f>IF('Planungstool Heizlast'!$B$4="EU13L",Leistungsdaten!I23,IF('Planungstool Heizlast'!$B$4="EU10L",E23,IF('Planungstool Heizlast'!$B$4="EU08L",A23,IF('Planungstool Heizlast'!$B$4="EU15L",M23,IF('Planungstool Heizlast'!$B$4="EU20L",Q23,"")))))</f>
        <v>-16.553582805513098</v>
      </c>
      <c r="V23" s="1">
        <f>IF(OR('Planungstool Heizlast'!$B$9="Fußbodenheizung 35°C",'Planungstool Heizlast'!$B$9="Niedertemperaturheizkörper 45°C"),IF('Planungstool Heizlast'!$B$4="EU13L",Leistungsdaten!J23,IF('Planungstool Heizlast'!$B$4="EU10L",Leistungsdaten!F23,IF('Planungstool Heizlast'!$B$4="EU08L",Leistungsdaten!B23,IF('Planungstool Heizlast'!$B$4="EU15L",N23,IF('Planungstool Heizlast'!$B$4="EU20L",R23,""))))),IF('Planungstool Heizlast'!$B$4="EU13L",Leistungsdaten!J23,IF('Planungstool Heizlast'!$B$4="EU10L",Leistungsdaten!F23,IF('Planungstool Heizlast'!$B$4="EU08L",Leistungsdaten!B23,IF('Planungstool Heizlast'!$B$4="EU15L",N23,IF('Planungstool Heizlast'!$B$4="EU20L",R23,"")))))*0.9)*'Planungstool Heizlast'!$B$5</f>
        <v>6.9453116493853404</v>
      </c>
      <c r="W23" s="1">
        <f>IF('Planungstool Heizlast'!$B$4="EU13L",Leistungsdaten!K23,IF('Planungstool Heizlast'!$B$4="EU10L",Leistungsdaten!G23,IF('Planungstool Heizlast'!$B$4="EU08L",Leistungsdaten!C23,IF('Planungstool Heizlast'!$B$4="EU15L",O23,IF('Planungstool Heizlast'!$B$4="EU20L",S23,"")))))*$B$268</f>
        <v>9.502779132692563</v>
      </c>
      <c r="X23" s="1">
        <f t="shared" si="1"/>
        <v>-2.5574674833072226</v>
      </c>
    </row>
    <row r="24" spans="1:24" x14ac:dyDescent="0.3">
      <c r="A24">
        <v>-20.792125052336601</v>
      </c>
      <c r="B24">
        <v>5.9114249693919598</v>
      </c>
      <c r="C24">
        <f>IF(A24&lt;'Planungstool Heizlast'!$B$8,'Planungstool Heizlast'!$B$21,IF(A24&gt;15,'Planungstool Heizlast'!$B$20,'Planungstool Heizlast'!$B$19/(15-'Planungstool Heizlast'!$B$8)*(15-Leistungsdaten!A24)+'Planungstool Heizlast'!$B$20))</f>
        <v>9.502779132692563</v>
      </c>
      <c r="E24">
        <v>-16.334785842110001</v>
      </c>
      <c r="F24">
        <v>6.9913040892195557</v>
      </c>
      <c r="G24">
        <f>IF(E24&lt;'Planungstool Heizlast'!$B$8,'Planungstool Heizlast'!$B$21,IF(E24&gt;15,'Planungstool Heizlast'!$B$20,'Planungstool Heizlast'!$B$19/(15-'Planungstool Heizlast'!$B$8)*(15-Leistungsdaten!E24)+'Planungstool Heizlast'!$B$20))</f>
        <v>9.502779132692563</v>
      </c>
      <c r="I24">
        <v>-18.012917131901901</v>
      </c>
      <c r="J24">
        <v>10.422469697468401</v>
      </c>
      <c r="K24">
        <f>IF(I24&lt;'Planungstool Heizlast'!$B$8,'Planungstool Heizlast'!$B$21,IF(I24&gt;15,'Planungstool Heizlast'!$B$20,'Planungstool Heizlast'!$B$19/(15-'Planungstool Heizlast'!$B$8)*(15-Leistungsdaten!I24)+'Planungstool Heizlast'!$B$20))</f>
        <v>9.502779132692563</v>
      </c>
      <c r="M24">
        <v>-15.5658776072964</v>
      </c>
      <c r="N24">
        <v>14.012678105271799</v>
      </c>
      <c r="O24">
        <f>IF(M24&lt;'Planungstool Heizlast'!$B$8,'Planungstool Heizlast'!$B$21,IF(M24&gt;15,'Planungstool Heizlast'!$B$20,'Planungstool Heizlast'!$B$19/(15-'Planungstool Heizlast'!$B$8)*(15-Leistungsdaten!M24)+'Planungstool Heizlast'!$B$20))</f>
        <v>9.502779132692563</v>
      </c>
      <c r="Q24">
        <v>-16.045194309214299</v>
      </c>
      <c r="R24">
        <v>17.654549864025299</v>
      </c>
      <c r="S24">
        <f>IF(Q24&lt;'Planungstool Heizlast'!$B$8,'Planungstool Heizlast'!$B$21,IF(Q24&gt;15,'Planungstool Heizlast'!$B$20,'Planungstool Heizlast'!$B$19/(15-'Planungstool Heizlast'!$B$8)*(15-Leistungsdaten!Q24)+'Planungstool Heizlast'!$B$20))</f>
        <v>9.502779132692563</v>
      </c>
      <c r="U24" s="1">
        <f>IF('Planungstool Heizlast'!$B$4="EU13L",Leistungsdaten!I24,IF('Planungstool Heizlast'!$B$4="EU10L",E24,IF('Planungstool Heizlast'!$B$4="EU08L",A24,IF('Planungstool Heizlast'!$B$4="EU15L",M24,IF('Planungstool Heizlast'!$B$4="EU20L",Q24,"")))))</f>
        <v>-16.334785842110001</v>
      </c>
      <c r="V24" s="1">
        <f>IF(OR('Planungstool Heizlast'!$B$9="Fußbodenheizung 35°C",'Planungstool Heizlast'!$B$9="Niedertemperaturheizkörper 45°C"),IF('Planungstool Heizlast'!$B$4="EU13L",Leistungsdaten!J24,IF('Planungstool Heizlast'!$B$4="EU10L",Leistungsdaten!F24,IF('Planungstool Heizlast'!$B$4="EU08L",Leistungsdaten!B24,IF('Planungstool Heizlast'!$B$4="EU15L",N24,IF('Planungstool Heizlast'!$B$4="EU20L",R24,""))))),IF('Planungstool Heizlast'!$B$4="EU13L",Leistungsdaten!J24,IF('Planungstool Heizlast'!$B$4="EU10L",Leistungsdaten!F24,IF('Planungstool Heizlast'!$B$4="EU08L",Leistungsdaten!B24,IF('Planungstool Heizlast'!$B$4="EU15L",N24,IF('Planungstool Heizlast'!$B$4="EU20L",R24,"")))))*0.9)*'Planungstool Heizlast'!$B$5</f>
        <v>6.9913040892195557</v>
      </c>
      <c r="W24" s="1">
        <f>IF('Planungstool Heizlast'!$B$4="EU13L",Leistungsdaten!K24,IF('Planungstool Heizlast'!$B$4="EU10L",Leistungsdaten!G24,IF('Planungstool Heizlast'!$B$4="EU08L",Leistungsdaten!C24,IF('Planungstool Heizlast'!$B$4="EU15L",O24,IF('Planungstool Heizlast'!$B$4="EU20L",S24,"")))))*$B$268</f>
        <v>9.502779132692563</v>
      </c>
      <c r="X24" s="1">
        <f t="shared" si="1"/>
        <v>-2.5114750434730073</v>
      </c>
    </row>
    <row r="25" spans="1:24" x14ac:dyDescent="0.3">
      <c r="A25">
        <v>-20.581056293481399</v>
      </c>
      <c r="B25">
        <v>5.9463724451053004</v>
      </c>
      <c r="C25">
        <f>IF(A25&lt;'Planungstool Heizlast'!$B$8,'Planungstool Heizlast'!$B$21,IF(A25&gt;15,'Planungstool Heizlast'!$B$20,'Planungstool Heizlast'!$B$19/(15-'Planungstool Heizlast'!$B$8)*(15-Leistungsdaten!A25)+'Planungstool Heizlast'!$B$20))</f>
        <v>9.502779132692563</v>
      </c>
      <c r="E25">
        <v>-16.1159070385172</v>
      </c>
      <c r="F25">
        <v>7.0372646365170031</v>
      </c>
      <c r="G25">
        <f>IF(E25&lt;'Planungstool Heizlast'!$B$8,'Planungstool Heizlast'!$B$21,IF(E25&gt;15,'Planungstool Heizlast'!$B$20,'Planungstool Heizlast'!$B$19/(15-'Planungstool Heizlast'!$B$8)*(15-Leistungsdaten!E25)+'Planungstool Heizlast'!$B$20))</f>
        <v>9.502779132692563</v>
      </c>
      <c r="I25">
        <v>-17.790589128486701</v>
      </c>
      <c r="J25">
        <v>10.4791591927808</v>
      </c>
      <c r="K25">
        <f>IF(I25&lt;'Planungstool Heizlast'!$B$8,'Planungstool Heizlast'!$B$21,IF(I25&gt;15,'Planungstool Heizlast'!$B$20,'Planungstool Heizlast'!$B$19/(15-'Planungstool Heizlast'!$B$8)*(15-Leistungsdaten!I25)+'Planungstool Heizlast'!$B$20))</f>
        <v>9.502779132692563</v>
      </c>
      <c r="M25">
        <v>-15.3323077011144</v>
      </c>
      <c r="N25">
        <v>14.0720303096808</v>
      </c>
      <c r="O25">
        <f>IF(M25&lt;'Planungstool Heizlast'!$B$8,'Planungstool Heizlast'!$B$21,IF(M25&gt;15,'Planungstool Heizlast'!$B$20,'Planungstool Heizlast'!$B$19/(15-'Planungstool Heizlast'!$B$8)*(15-Leistungsdaten!M25)+'Planungstool Heizlast'!$B$20))</f>
        <v>9.502779132692563</v>
      </c>
      <c r="Q25">
        <v>-15.823745844181399</v>
      </c>
      <c r="R25">
        <v>17.757693387068901</v>
      </c>
      <c r="S25">
        <f>IF(Q25&lt;'Planungstool Heizlast'!$B$8,'Planungstool Heizlast'!$B$21,IF(Q25&gt;15,'Planungstool Heizlast'!$B$20,'Planungstool Heizlast'!$B$19/(15-'Planungstool Heizlast'!$B$8)*(15-Leistungsdaten!Q25)+'Planungstool Heizlast'!$B$20))</f>
        <v>9.502779132692563</v>
      </c>
      <c r="U25" s="1">
        <f>IF('Planungstool Heizlast'!$B$4="EU13L",Leistungsdaten!I25,IF('Planungstool Heizlast'!$B$4="EU10L",E25,IF('Planungstool Heizlast'!$B$4="EU08L",A25,IF('Planungstool Heizlast'!$B$4="EU15L",M25,IF('Planungstool Heizlast'!$B$4="EU20L",Q25,"")))))</f>
        <v>-16.1159070385172</v>
      </c>
      <c r="V25" s="1">
        <f>IF(OR('Planungstool Heizlast'!$B$9="Fußbodenheizung 35°C",'Planungstool Heizlast'!$B$9="Niedertemperaturheizkörper 45°C"),IF('Planungstool Heizlast'!$B$4="EU13L",Leistungsdaten!J25,IF('Planungstool Heizlast'!$B$4="EU10L",Leistungsdaten!F25,IF('Planungstool Heizlast'!$B$4="EU08L",Leistungsdaten!B25,IF('Planungstool Heizlast'!$B$4="EU15L",N25,IF('Planungstool Heizlast'!$B$4="EU20L",R25,""))))),IF('Planungstool Heizlast'!$B$4="EU13L",Leistungsdaten!J25,IF('Planungstool Heizlast'!$B$4="EU10L",Leistungsdaten!F25,IF('Planungstool Heizlast'!$B$4="EU08L",Leistungsdaten!B25,IF('Planungstool Heizlast'!$B$4="EU15L",N25,IF('Planungstool Heizlast'!$B$4="EU20L",R25,"")))))*0.9)*'Planungstool Heizlast'!$B$5</f>
        <v>7.0372646365170031</v>
      </c>
      <c r="W25" s="1">
        <f>IF('Planungstool Heizlast'!$B$4="EU13L",Leistungsdaten!K25,IF('Planungstool Heizlast'!$B$4="EU10L",Leistungsdaten!G25,IF('Planungstool Heizlast'!$B$4="EU08L",Leistungsdaten!C25,IF('Planungstool Heizlast'!$B$4="EU15L",O25,IF('Planungstool Heizlast'!$B$4="EU20L",S25,"")))))*$B$268</f>
        <v>9.502779132692563</v>
      </c>
      <c r="X25" s="1">
        <f t="shared" si="1"/>
        <v>-2.46551449617556</v>
      </c>
    </row>
    <row r="26" spans="1:24" x14ac:dyDescent="0.3">
      <c r="A26">
        <v>-20.369837352740799</v>
      </c>
      <c r="B26">
        <v>5.9815354349909002</v>
      </c>
      <c r="C26">
        <f>IF(A26&lt;'Planungstool Heizlast'!$B$8,'Planungstool Heizlast'!$B$21,IF(A26&gt;15,'Planungstool Heizlast'!$B$20,'Planungstool Heizlast'!$B$19/(15-'Planungstool Heizlast'!$B$8)*(15-Leistungsdaten!A26)+'Planungstool Heizlast'!$B$20))</f>
        <v>9.502779132692563</v>
      </c>
      <c r="E26">
        <v>-15.8969466594948</v>
      </c>
      <c r="F26">
        <v>7.0831921369373951</v>
      </c>
      <c r="G26">
        <f>IF(E26&lt;'Planungstool Heizlast'!$B$8,'Planungstool Heizlast'!$B$21,IF(E26&gt;15,'Planungstool Heizlast'!$B$20,'Planungstool Heizlast'!$B$19/(15-'Planungstool Heizlast'!$B$8)*(15-Leistungsdaten!E26)+'Planungstool Heizlast'!$B$20))</f>
        <v>9.502779132692563</v>
      </c>
      <c r="I26">
        <v>-17.568149902996801</v>
      </c>
      <c r="J26">
        <v>10.535919641758399</v>
      </c>
      <c r="K26">
        <f>IF(I26&lt;'Planungstool Heizlast'!$B$8,'Planungstool Heizlast'!$B$21,IF(I26&gt;15,'Planungstool Heizlast'!$B$20,'Planungstool Heizlast'!$B$19/(15-'Planungstool Heizlast'!$B$8)*(15-Leistungsdaten!I26)+'Planungstool Heizlast'!$B$20))</f>
        <v>9.502779132692563</v>
      </c>
      <c r="M26">
        <v>-15.098618837331999</v>
      </c>
      <c r="N26">
        <v>14.1313659487479</v>
      </c>
      <c r="O26">
        <f>IF(M26&lt;'Planungstool Heizlast'!$B$8,'Planungstool Heizlast'!$B$21,IF(M26&gt;15,'Planungstool Heizlast'!$B$20,'Planungstool Heizlast'!$B$19/(15-'Planungstool Heizlast'!$B$8)*(15-Leistungsdaten!M26)+'Planungstool Heizlast'!$B$20))</f>
        <v>9.502779132692563</v>
      </c>
      <c r="Q26">
        <v>-15.6021156424508</v>
      </c>
      <c r="R26">
        <v>17.861279931361199</v>
      </c>
      <c r="S26">
        <f>IF(Q26&lt;'Planungstool Heizlast'!$B$8,'Planungstool Heizlast'!$B$21,IF(Q26&gt;15,'Planungstool Heizlast'!$B$20,'Planungstool Heizlast'!$B$19/(15-'Planungstool Heizlast'!$B$8)*(15-Leistungsdaten!Q26)+'Planungstool Heizlast'!$B$20))</f>
        <v>9.502779132692563</v>
      </c>
      <c r="U26" s="1">
        <f>IF('Planungstool Heizlast'!$B$4="EU13L",Leistungsdaten!I26,IF('Planungstool Heizlast'!$B$4="EU10L",E26,IF('Planungstool Heizlast'!$B$4="EU08L",A26,IF('Planungstool Heizlast'!$B$4="EU15L",M26,IF('Planungstool Heizlast'!$B$4="EU20L",Q26,"")))))</f>
        <v>-15.8969466594948</v>
      </c>
      <c r="V26" s="1">
        <f>IF(OR('Planungstool Heizlast'!$B$9="Fußbodenheizung 35°C",'Planungstool Heizlast'!$B$9="Niedertemperaturheizkörper 45°C"),IF('Planungstool Heizlast'!$B$4="EU13L",Leistungsdaten!J26,IF('Planungstool Heizlast'!$B$4="EU10L",Leistungsdaten!F26,IF('Planungstool Heizlast'!$B$4="EU08L",Leistungsdaten!B26,IF('Planungstool Heizlast'!$B$4="EU15L",N26,IF('Planungstool Heizlast'!$B$4="EU20L",R26,""))))),IF('Planungstool Heizlast'!$B$4="EU13L",Leistungsdaten!J26,IF('Planungstool Heizlast'!$B$4="EU10L",Leistungsdaten!F26,IF('Planungstool Heizlast'!$B$4="EU08L",Leistungsdaten!B26,IF('Planungstool Heizlast'!$B$4="EU15L",N26,IF('Planungstool Heizlast'!$B$4="EU20L",R26,"")))))*0.9)*'Planungstool Heizlast'!$B$5</f>
        <v>7.0831921369373951</v>
      </c>
      <c r="W26" s="1">
        <f>IF('Planungstool Heizlast'!$B$4="EU13L",Leistungsdaten!K26,IF('Planungstool Heizlast'!$B$4="EU10L",Leistungsdaten!G26,IF('Planungstool Heizlast'!$B$4="EU08L",Leistungsdaten!C26,IF('Planungstool Heizlast'!$B$4="EU15L",O26,IF('Planungstool Heizlast'!$B$4="EU20L",S26,"")))))*$B$268</f>
        <v>9.502779132692563</v>
      </c>
      <c r="X26" s="1">
        <f t="shared" si="1"/>
        <v>-2.4195869957551679</v>
      </c>
    </row>
    <row r="27" spans="1:24" x14ac:dyDescent="0.3">
      <c r="A27">
        <v>-20.158468384085801</v>
      </c>
      <c r="B27">
        <v>6.0169110442717599</v>
      </c>
      <c r="C27">
        <f>IF(A27&lt;'Planungstool Heizlast'!$B$8,'Planungstool Heizlast'!$B$21,IF(A27&gt;15,'Planungstool Heizlast'!$B$20,'Planungstool Heizlast'!$B$19/(15-'Planungstool Heizlast'!$B$8)*(15-Leistungsdaten!A27)+'Planungstool Heizlast'!$B$20))</f>
        <v>9.502779132692563</v>
      </c>
      <c r="E27">
        <v>-15.677904956009</v>
      </c>
      <c r="F27">
        <v>7.1290853833110175</v>
      </c>
      <c r="G27">
        <f>IF(E27&lt;'Planungstool Heizlast'!$B$8,'Planungstool Heizlast'!$B$21,IF(E27&gt;15,'Planungstool Heizlast'!$B$20,'Planungstool Heizlast'!$B$19/(15-'Planungstool Heizlast'!$B$8)*(15-Leistungsdaten!E27)+'Planungstool Heizlast'!$B$20))</f>
        <v>9.502779132692563</v>
      </c>
      <c r="I27">
        <v>-17.345600209990302</v>
      </c>
      <c r="J27">
        <v>10.592747092392599</v>
      </c>
      <c r="K27">
        <f>IF(I27&lt;'Planungstool Heizlast'!$B$8,'Planungstool Heizlast'!$B$21,IF(I27&gt;15,'Planungstool Heizlast'!$B$20,'Planungstool Heizlast'!$B$19/(15-'Planungstool Heizlast'!$B$8)*(15-Leistungsdaten!I27)+'Planungstool Heizlast'!$B$20))</f>
        <v>9.502779132692563</v>
      </c>
      <c r="M27">
        <v>-14.8648117067698</v>
      </c>
      <c r="N27">
        <v>14.190677463475801</v>
      </c>
      <c r="O27">
        <f>IF(M27&lt;'Planungstool Heizlast'!$B$8,'Planungstool Heizlast'!$B$21,IF(M27&gt;15,'Planungstool Heizlast'!$B$20,'Planungstool Heizlast'!$B$19/(15-'Planungstool Heizlast'!$B$8)*(15-Leistungsdaten!M27)+'Planungstool Heizlast'!$B$20))</f>
        <v>9.502779132692563</v>
      </c>
      <c r="Q27">
        <v>-15.3803035320958</v>
      </c>
      <c r="R27">
        <v>17.9653055344893</v>
      </c>
      <c r="S27">
        <f>IF(Q27&lt;'Planungstool Heizlast'!$B$8,'Planungstool Heizlast'!$B$21,IF(Q27&gt;15,'Planungstool Heizlast'!$B$20,'Planungstool Heizlast'!$B$19/(15-'Planungstool Heizlast'!$B$8)*(15-Leistungsdaten!Q27)+'Planungstool Heizlast'!$B$20))</f>
        <v>9.502779132692563</v>
      </c>
      <c r="U27" s="1">
        <f>IF('Planungstool Heizlast'!$B$4="EU13L",Leistungsdaten!I27,IF('Planungstool Heizlast'!$B$4="EU10L",E27,IF('Planungstool Heizlast'!$B$4="EU08L",A27,IF('Planungstool Heizlast'!$B$4="EU15L",M27,IF('Planungstool Heizlast'!$B$4="EU20L",Q27,"")))))</f>
        <v>-15.677904956009</v>
      </c>
      <c r="V27" s="1">
        <f>IF(OR('Planungstool Heizlast'!$B$9="Fußbodenheizung 35°C",'Planungstool Heizlast'!$B$9="Niedertemperaturheizkörper 45°C"),IF('Planungstool Heizlast'!$B$4="EU13L",Leistungsdaten!J27,IF('Planungstool Heizlast'!$B$4="EU10L",Leistungsdaten!F27,IF('Planungstool Heizlast'!$B$4="EU08L",Leistungsdaten!B27,IF('Planungstool Heizlast'!$B$4="EU15L",N27,IF('Planungstool Heizlast'!$B$4="EU20L",R27,""))))),IF('Planungstool Heizlast'!$B$4="EU13L",Leistungsdaten!J27,IF('Planungstool Heizlast'!$B$4="EU10L",Leistungsdaten!F27,IF('Planungstool Heizlast'!$B$4="EU08L",Leistungsdaten!B27,IF('Planungstool Heizlast'!$B$4="EU15L",N27,IF('Planungstool Heizlast'!$B$4="EU20L",R27,"")))))*0.9)*'Planungstool Heizlast'!$B$5</f>
        <v>7.1290853833110175</v>
      </c>
      <c r="W27" s="1">
        <f>IF('Planungstool Heizlast'!$B$4="EU13L",Leistungsdaten!K27,IF('Planungstool Heizlast'!$B$4="EU10L",Leistungsdaten!G27,IF('Planungstool Heizlast'!$B$4="EU08L",Leistungsdaten!C27,IF('Planungstool Heizlast'!$B$4="EU15L",O27,IF('Planungstool Heizlast'!$B$4="EU20L",S27,"")))))*$B$268</f>
        <v>9.502779132692563</v>
      </c>
      <c r="X27" s="1">
        <f t="shared" si="1"/>
        <v>-2.3736937493815455</v>
      </c>
    </row>
    <row r="28" spans="1:24" x14ac:dyDescent="0.3">
      <c r="A28">
        <v>-19.9469495689697</v>
      </c>
      <c r="B28">
        <v>6.0524963440538997</v>
      </c>
      <c r="C28">
        <f>IF(A28&lt;'Planungstool Heizlast'!$B$8,'Planungstool Heizlast'!$B$21,IF(A28&gt;15,'Planungstool Heizlast'!$B$20,'Planungstool Heizlast'!$B$19/(15-'Planungstool Heizlast'!$B$8)*(15-Leistungsdaten!A28)+'Planungstool Heizlast'!$B$20))</f>
        <v>9.502779132692563</v>
      </c>
      <c r="E28">
        <v>-15.4587821658516</v>
      </c>
      <c r="F28">
        <v>7.1749431147743064</v>
      </c>
      <c r="G28">
        <f>IF(E28&lt;'Planungstool Heizlast'!$B$8,'Planungstool Heizlast'!$B$21,IF(E28&gt;15,'Planungstool Heizlast'!$B$20,'Planungstool Heizlast'!$B$19/(15-'Planungstool Heizlast'!$B$8)*(15-Leistungsdaten!E28)+'Planungstool Heizlast'!$B$20))</f>
        <v>9.502779132692563</v>
      </c>
      <c r="I28">
        <v>-17.122940807431</v>
      </c>
      <c r="J28">
        <v>10.649637529766199</v>
      </c>
      <c r="K28">
        <f>IF(I28&lt;'Planungstool Heizlast'!$B$8,'Planungstool Heizlast'!$B$21,IF(I28&gt;15,'Planungstool Heizlast'!$B$20,'Planungstool Heizlast'!$B$19/(15-'Planungstool Heizlast'!$B$8)*(15-Leistungsdaten!I28)+'Planungstool Heizlast'!$B$20))</f>
        <v>9.502779132692563</v>
      </c>
      <c r="M28">
        <v>-14.630887007262499</v>
      </c>
      <c r="N28">
        <v>14.2499571278109</v>
      </c>
      <c r="O28">
        <f>IF(M28&lt;'Planungstool Heizlast'!$B$8,'Planungstool Heizlast'!$B$21,IF(M28&gt;15,'Planungstool Heizlast'!$B$20,'Planungstool Heizlast'!$B$19/(15-'Planungstool Heizlast'!$B$8)*(15-Leistungsdaten!M28)+'Planungstool Heizlast'!$B$20))</f>
        <v>9.502779132692563</v>
      </c>
      <c r="Q28">
        <v>-15.1583093431354</v>
      </c>
      <c r="R28">
        <v>18.069766110136701</v>
      </c>
      <c r="S28">
        <f>IF(Q28&lt;'Planungstool Heizlast'!$B$8,'Planungstool Heizlast'!$B$21,IF(Q28&gt;15,'Planungstool Heizlast'!$B$20,'Planungstool Heizlast'!$B$19/(15-'Planungstool Heizlast'!$B$8)*(15-Leistungsdaten!Q28)+'Planungstool Heizlast'!$B$20))</f>
        <v>9.502779132692563</v>
      </c>
      <c r="U28" s="1">
        <f>IF('Planungstool Heizlast'!$B$4="EU13L",Leistungsdaten!I28,IF('Planungstool Heizlast'!$B$4="EU10L",E28,IF('Planungstool Heizlast'!$B$4="EU08L",A28,IF('Planungstool Heizlast'!$B$4="EU15L",M28,IF('Planungstool Heizlast'!$B$4="EU20L",Q28,"")))))</f>
        <v>-15.4587821658516</v>
      </c>
      <c r="V28" s="1">
        <f>IF(OR('Planungstool Heizlast'!$B$9="Fußbodenheizung 35°C",'Planungstool Heizlast'!$B$9="Niedertemperaturheizkörper 45°C"),IF('Planungstool Heizlast'!$B$4="EU13L",Leistungsdaten!J28,IF('Planungstool Heizlast'!$B$4="EU10L",Leistungsdaten!F28,IF('Planungstool Heizlast'!$B$4="EU08L",Leistungsdaten!B28,IF('Planungstool Heizlast'!$B$4="EU15L",N28,IF('Planungstool Heizlast'!$B$4="EU20L",R28,""))))),IF('Planungstool Heizlast'!$B$4="EU13L",Leistungsdaten!J28,IF('Planungstool Heizlast'!$B$4="EU10L",Leistungsdaten!F28,IF('Planungstool Heizlast'!$B$4="EU08L",Leistungsdaten!B28,IF('Planungstool Heizlast'!$B$4="EU15L",N28,IF('Planungstool Heizlast'!$B$4="EU20L",R28,"")))))*0.9)*'Planungstool Heizlast'!$B$5</f>
        <v>7.1749431147743064</v>
      </c>
      <c r="W28" s="1">
        <f>IF('Planungstool Heizlast'!$B$4="EU13L",Leistungsdaten!K28,IF('Planungstool Heizlast'!$B$4="EU10L",Leistungsdaten!G28,IF('Planungstool Heizlast'!$B$4="EU08L",Leistungsdaten!C28,IF('Planungstool Heizlast'!$B$4="EU15L",O28,IF('Planungstool Heizlast'!$B$4="EU20L",S28,"")))))*$B$268</f>
        <v>9.502779132692563</v>
      </c>
      <c r="X28" s="1">
        <f t="shared" si="1"/>
        <v>-2.3278360179182567</v>
      </c>
    </row>
    <row r="29" spans="1:24" x14ac:dyDescent="0.3">
      <c r="A29">
        <v>-19.735281115815202</v>
      </c>
      <c r="B29">
        <v>6.0882883707933901</v>
      </c>
      <c r="C29">
        <f>IF(A29&lt;'Planungstool Heizlast'!$B$8,'Planungstool Heizlast'!$B$21,IF(A29&gt;15,'Planungstool Heizlast'!$B$20,'Planungstool Heizlast'!$B$19/(15-'Planungstool Heizlast'!$B$8)*(15-Leistungsdaten!A29)+'Planungstool Heizlast'!$B$20))</f>
        <v>9.502779132692563</v>
      </c>
      <c r="E29">
        <v>-15.2395785142355</v>
      </c>
      <c r="F29">
        <v>7.2207640158878705</v>
      </c>
      <c r="G29">
        <f>IF(E29&lt;'Planungstool Heizlast'!$B$8,'Planungstool Heizlast'!$B$21,IF(E29&gt;15,'Planungstool Heizlast'!$B$20,'Planungstool Heizlast'!$B$19/(15-'Planungstool Heizlast'!$B$8)*(15-Leistungsdaten!E29)+'Planungstool Heizlast'!$B$20))</f>
        <v>9.502779132692563</v>
      </c>
      <c r="I29">
        <v>-16.9001724566481</v>
      </c>
      <c r="J29">
        <v>10.706586875000699</v>
      </c>
      <c r="K29">
        <f>IF(I29&lt;'Planungstool Heizlast'!$B$8,'Planungstool Heizlast'!$B$21,IF(I29&gt;15,'Planungstool Heizlast'!$B$20,'Planungstool Heizlast'!$B$19/(15-'Planungstool Heizlast'!$B$8)*(15-Leistungsdaten!I29)+'Planungstool Heizlast'!$B$20))</f>
        <v>9.502779132692563</v>
      </c>
      <c r="M29">
        <v>-14.3968454436594</v>
      </c>
      <c r="N29">
        <v>14.3091970450993</v>
      </c>
      <c r="O29">
        <f>IF(M29&lt;'Planungstool Heizlast'!$B$8,'Planungstool Heizlast'!$B$21,IF(M29&gt;15,'Planungstool Heizlast'!$B$20,'Planungstool Heizlast'!$B$19/(15-'Planungstool Heizlast'!$B$8)*(15-Leistungsdaten!M29)+'Planungstool Heizlast'!$B$20))</f>
        <v>9.502779132692563</v>
      </c>
      <c r="Q29">
        <v>-14.936132907408901</v>
      </c>
      <c r="R29">
        <v>18.1746574451304</v>
      </c>
      <c r="S29">
        <f>IF(Q29&lt;'Planungstool Heizlast'!$B$8,'Planungstool Heizlast'!$B$21,IF(Q29&gt;15,'Planungstool Heizlast'!$B$20,'Planungstool Heizlast'!$B$19/(15-'Planungstool Heizlast'!$B$8)*(15-Leistungsdaten!Q29)+'Planungstool Heizlast'!$B$20))</f>
        <v>9.502779132692563</v>
      </c>
      <c r="U29" s="1">
        <f>IF('Planungstool Heizlast'!$B$4="EU13L",Leistungsdaten!I29,IF('Planungstool Heizlast'!$B$4="EU10L",E29,IF('Planungstool Heizlast'!$B$4="EU08L",A29,IF('Planungstool Heizlast'!$B$4="EU15L",M29,IF('Planungstool Heizlast'!$B$4="EU20L",Q29,"")))))</f>
        <v>-15.2395785142355</v>
      </c>
      <c r="V29" s="1">
        <f>IF(OR('Planungstool Heizlast'!$B$9="Fußbodenheizung 35°C",'Planungstool Heizlast'!$B$9="Niedertemperaturheizkörper 45°C"),IF('Planungstool Heizlast'!$B$4="EU13L",Leistungsdaten!J29,IF('Planungstool Heizlast'!$B$4="EU10L",Leistungsdaten!F29,IF('Planungstool Heizlast'!$B$4="EU08L",Leistungsdaten!B29,IF('Planungstool Heizlast'!$B$4="EU15L",N29,IF('Planungstool Heizlast'!$B$4="EU20L",R29,""))))),IF('Planungstool Heizlast'!$B$4="EU13L",Leistungsdaten!J29,IF('Planungstool Heizlast'!$B$4="EU10L",Leistungsdaten!F29,IF('Planungstool Heizlast'!$B$4="EU08L",Leistungsdaten!B29,IF('Planungstool Heizlast'!$B$4="EU15L",N29,IF('Planungstool Heizlast'!$B$4="EU20L",R29,"")))))*0.9)*'Planungstool Heizlast'!$B$5</f>
        <v>7.2207640158878705</v>
      </c>
      <c r="W29" s="1">
        <f>IF('Planungstool Heizlast'!$B$4="EU13L",Leistungsdaten!K29,IF('Planungstool Heizlast'!$B$4="EU10L",Leistungsdaten!G29,IF('Planungstool Heizlast'!$B$4="EU08L",Leistungsdaten!C29,IF('Planungstool Heizlast'!$B$4="EU15L",O29,IF('Planungstool Heizlast'!$B$4="EU20L",S29,"")))))*$B$268</f>
        <v>9.502779132692563</v>
      </c>
      <c r="X29" s="1">
        <f t="shared" si="1"/>
        <v>-2.2820151168046925</v>
      </c>
    </row>
    <row r="30" spans="1:24" x14ac:dyDescent="0.3">
      <c r="A30">
        <v>-19.523463259490999</v>
      </c>
      <c r="B30">
        <v>6.12428412575332</v>
      </c>
      <c r="C30">
        <f>IF(A30&lt;'Planungstool Heizlast'!$B$8,'Planungstool Heizlast'!$B$21,IF(A30&gt;15,'Planungstool Heizlast'!$B$20,'Planungstool Heizlast'!$B$19/(15-'Planungstool Heizlast'!$B$8)*(15-Leistungsdaten!A30)+'Planungstool Heizlast'!$B$20))</f>
        <v>9.502779132692563</v>
      </c>
      <c r="E30">
        <v>-15.020294214368899</v>
      </c>
      <c r="F30">
        <v>7.2665467157363501</v>
      </c>
      <c r="G30">
        <f>IF(E30&lt;'Planungstool Heizlast'!$B$8,'Planungstool Heizlast'!$B$21,IF(E30&gt;15,'Planungstool Heizlast'!$B$20,'Planungstool Heizlast'!$B$19/(15-'Planungstool Heizlast'!$B$8)*(15-Leistungsdaten!E30)+'Planungstool Heizlast'!$B$20))</f>
        <v>9.502779132692563</v>
      </c>
      <c r="I30">
        <v>-16.677295922298601</v>
      </c>
      <c r="J30">
        <v>10.7635909841851</v>
      </c>
      <c r="K30">
        <f>IF(I30&lt;'Planungstool Heizlast'!$B$8,'Planungstool Heizlast'!$B$21,IF(I30&gt;15,'Planungstool Heizlast'!$B$20,'Planungstool Heizlast'!$B$19/(15-'Planungstool Heizlast'!$B$8)*(15-Leistungsdaten!I30)+'Planungstool Heizlast'!$B$20))</f>
        <v>9.502779132692563</v>
      </c>
      <c r="M30">
        <v>-14.162687727823901</v>
      </c>
      <c r="N30">
        <v>14.368389144467301</v>
      </c>
      <c r="O30">
        <f>IF(M30&lt;'Planungstool Heizlast'!$B$8,'Planungstool Heizlast'!$B$21,IF(M30&gt;15,'Planungstool Heizlast'!$B$20,'Planungstool Heizlast'!$B$19/(15-'Planungstool Heizlast'!$B$8)*(15-Leistungsdaten!M30)+'Planungstool Heizlast'!$B$20))</f>
        <v>9.502779132692563</v>
      </c>
      <c r="Q30">
        <v>-14.713774058453501</v>
      </c>
      <c r="R30">
        <v>18.279975196417102</v>
      </c>
      <c r="S30">
        <f>IF(Q30&lt;'Planungstool Heizlast'!$B$8,'Planungstool Heizlast'!$B$21,IF(Q30&gt;15,'Planungstool Heizlast'!$B$20,'Planungstool Heizlast'!$B$19/(15-'Planungstool Heizlast'!$B$8)*(15-Leistungsdaten!Q30)+'Planungstool Heizlast'!$B$20))</f>
        <v>9.502779132692563</v>
      </c>
      <c r="U30" s="1">
        <f>IF('Planungstool Heizlast'!$B$4="EU13L",Leistungsdaten!I30,IF('Planungstool Heizlast'!$B$4="EU10L",E30,IF('Planungstool Heizlast'!$B$4="EU08L",A30,IF('Planungstool Heizlast'!$B$4="EU15L",M30,IF('Planungstool Heizlast'!$B$4="EU20L",Q30,"")))))</f>
        <v>-15.020294214368899</v>
      </c>
      <c r="V30" s="1">
        <f>IF(OR('Planungstool Heizlast'!$B$9="Fußbodenheizung 35°C",'Planungstool Heizlast'!$B$9="Niedertemperaturheizkörper 45°C"),IF('Planungstool Heizlast'!$B$4="EU13L",Leistungsdaten!J30,IF('Planungstool Heizlast'!$B$4="EU10L",Leistungsdaten!F30,IF('Planungstool Heizlast'!$B$4="EU08L",Leistungsdaten!B30,IF('Planungstool Heizlast'!$B$4="EU15L",N30,IF('Planungstool Heizlast'!$B$4="EU20L",R30,""))))),IF('Planungstool Heizlast'!$B$4="EU13L",Leistungsdaten!J30,IF('Planungstool Heizlast'!$B$4="EU10L",Leistungsdaten!F30,IF('Planungstool Heizlast'!$B$4="EU08L",Leistungsdaten!B30,IF('Planungstool Heizlast'!$B$4="EU15L",N30,IF('Planungstool Heizlast'!$B$4="EU20L",R30,"")))))*0.9)*'Planungstool Heizlast'!$B$5</f>
        <v>7.2665467157363501</v>
      </c>
      <c r="W30" s="1">
        <f>IF('Planungstool Heizlast'!$B$4="EU13L",Leistungsdaten!K30,IF('Planungstool Heizlast'!$B$4="EU10L",Leistungsdaten!G30,IF('Planungstool Heizlast'!$B$4="EU08L",Leistungsdaten!C30,IF('Planungstool Heizlast'!$B$4="EU15L",O30,IF('Planungstool Heizlast'!$B$4="EU20L",S30,"")))))*$B$268</f>
        <v>9.502779132692563</v>
      </c>
      <c r="X30" s="1">
        <f t="shared" si="1"/>
        <v>-2.2362324169562129</v>
      </c>
    </row>
    <row r="31" spans="1:24" x14ac:dyDescent="0.3">
      <c r="A31">
        <v>-19.311496260782398</v>
      </c>
      <c r="B31">
        <v>6.1604805744507098</v>
      </c>
      <c r="C31">
        <f>IF(A31&lt;'Planungstool Heizlast'!$B$8,'Planungstool Heizlast'!$B$21,IF(A31&gt;15,'Planungstool Heizlast'!$B$20,'Planungstool Heizlast'!$B$19/(15-'Planungstool Heizlast'!$B$8)*(15-Leistungsdaten!A31)+'Planungstool Heizlast'!$B$20))</f>
        <v>9.502779132692563</v>
      </c>
      <c r="E31">
        <v>-14.8009294680071</v>
      </c>
      <c r="F31">
        <v>7.3122897870100605</v>
      </c>
      <c r="G31">
        <f>IF(E31&lt;'Planungstool Heizlast'!$B$8,'Planungstool Heizlast'!$B$21,IF(E31&gt;15,'Planungstool Heizlast'!$B$20,'Planungstool Heizlast'!$B$19/(15-'Planungstool Heizlast'!$B$8)*(15-Leistungsdaten!E31)+'Planungstool Heizlast'!$B$20))</f>
        <v>9.502779132692563</v>
      </c>
      <c r="I31">
        <v>-16.4543119723314</v>
      </c>
      <c r="J31">
        <v>10.820645647284101</v>
      </c>
      <c r="K31">
        <f>IF(I31&lt;'Planungstool Heizlast'!$B$8,'Planungstool Heizlast'!$B$21,IF(I31&gt;15,'Planungstool Heizlast'!$B$20,'Planungstool Heizlast'!$B$19/(15-'Planungstool Heizlast'!$B$8)*(15-Leistungsdaten!I31)+'Planungstool Heizlast'!$B$20))</f>
        <v>9.502779132692563</v>
      </c>
      <c r="M31">
        <v>-13.928414578633801</v>
      </c>
      <c r="N31">
        <v>14.4275251771263</v>
      </c>
      <c r="O31">
        <f>IF(M31&lt;'Planungstool Heizlast'!$B$8,'Planungstool Heizlast'!$B$21,IF(M31&gt;15,'Planungstool Heizlast'!$B$20,'Planungstool Heizlast'!$B$19/(15-'Planungstool Heizlast'!$B$8)*(15-Leistungsdaten!M31)+'Planungstool Heizlast'!$B$20))</f>
        <v>9.502779132692563</v>
      </c>
      <c r="Q31">
        <v>-14.491232631386101</v>
      </c>
      <c r="R31">
        <v>18.385714887965602</v>
      </c>
      <c r="S31">
        <f>IF(Q31&lt;'Planungstool Heizlast'!$B$8,'Planungstool Heizlast'!$B$21,IF(Q31&gt;15,'Planungstool Heizlast'!$B$20,'Planungstool Heizlast'!$B$19/(15-'Planungstool Heizlast'!$B$8)*(15-Leistungsdaten!Q31)+'Planungstool Heizlast'!$B$20))</f>
        <v>9.502779132692563</v>
      </c>
      <c r="U31" s="1">
        <f>IF('Planungstool Heizlast'!$B$4="EU13L",Leistungsdaten!I31,IF('Planungstool Heizlast'!$B$4="EU10L",E31,IF('Planungstool Heizlast'!$B$4="EU08L",A31,IF('Planungstool Heizlast'!$B$4="EU15L",M31,IF('Planungstool Heizlast'!$B$4="EU20L",Q31,"")))))</f>
        <v>-14.8009294680071</v>
      </c>
      <c r="V31" s="1">
        <f>IF(OR('Planungstool Heizlast'!$B$9="Fußbodenheizung 35°C",'Planungstool Heizlast'!$B$9="Niedertemperaturheizkörper 45°C"),IF('Planungstool Heizlast'!$B$4="EU13L",Leistungsdaten!J31,IF('Planungstool Heizlast'!$B$4="EU10L",Leistungsdaten!F31,IF('Planungstool Heizlast'!$B$4="EU08L",Leistungsdaten!B31,IF('Planungstool Heizlast'!$B$4="EU15L",N31,IF('Planungstool Heizlast'!$B$4="EU20L",R31,""))))),IF('Planungstool Heizlast'!$B$4="EU13L",Leistungsdaten!J31,IF('Planungstool Heizlast'!$B$4="EU10L",Leistungsdaten!F31,IF('Planungstool Heizlast'!$B$4="EU08L",Leistungsdaten!B31,IF('Planungstool Heizlast'!$B$4="EU15L",N31,IF('Planungstool Heizlast'!$B$4="EU20L",R31,"")))))*0.9)*'Planungstool Heizlast'!$B$5</f>
        <v>7.3122897870100605</v>
      </c>
      <c r="W31" s="1">
        <f>IF('Planungstool Heizlast'!$B$4="EU13L",Leistungsdaten!K31,IF('Planungstool Heizlast'!$B$4="EU10L",Leistungsdaten!G31,IF('Planungstool Heizlast'!$B$4="EU08L",Leistungsdaten!C31,IF('Planungstool Heizlast'!$B$4="EU15L",O31,IF('Planungstool Heizlast'!$B$4="EU20L",S31,"")))))*$B$268</f>
        <v>9.502779132692563</v>
      </c>
      <c r="X31" s="1">
        <f t="shared" si="1"/>
        <v>-2.1904893456825025</v>
      </c>
    </row>
    <row r="32" spans="1:24" x14ac:dyDescent="0.3">
      <c r="A32">
        <v>-19.0993804058552</v>
      </c>
      <c r="B32">
        <v>6.1968746460929998</v>
      </c>
      <c r="C32">
        <f>IF(A32&lt;'Planungstool Heizlast'!$B$8,'Planungstool Heizlast'!$B$21,IF(A32&gt;15,'Planungstool Heizlast'!$B$20,'Planungstool Heizlast'!$B$19/(15-'Planungstool Heizlast'!$B$8)*(15-Leistungsdaten!A32)+'Planungstool Heizlast'!$B$20))</f>
        <v>9.502779132692563</v>
      </c>
      <c r="E32">
        <v>-14.581484465984801</v>
      </c>
      <c r="F32">
        <v>7.3579917450678174</v>
      </c>
      <c r="G32">
        <f>IF(E32&lt;'Planungstool Heizlast'!$B$8,'Planungstool Heizlast'!$B$21,IF(E32&gt;15,'Planungstool Heizlast'!$B$20,'Planungstool Heizlast'!$B$19/(15-'Planungstool Heizlast'!$B$8)*(15-Leistungsdaten!E32)+'Planungstool Heizlast'!$B$20))</f>
        <v>9.502779132692563</v>
      </c>
      <c r="I32">
        <v>-16.231221377954299</v>
      </c>
      <c r="J32">
        <v>10.877746587026699</v>
      </c>
      <c r="K32">
        <f>IF(I32&lt;'Planungstool Heizlast'!$B$8,'Planungstool Heizlast'!$B$21,IF(I32&gt;15,'Planungstool Heizlast'!$B$20,'Planungstool Heizlast'!$B$19/(15-'Planungstool Heizlast'!$B$8)*(15-Leistungsdaten!I32)+'Planungstool Heizlast'!$B$20))</f>
        <v>9.502779132692563</v>
      </c>
      <c r="M32">
        <v>-13.6940267219814</v>
      </c>
      <c r="N32">
        <v>14.4865967125995</v>
      </c>
      <c r="O32">
        <f>IF(M32&lt;'Planungstool Heizlast'!$B$8,'Planungstool Heizlast'!$B$21,IF(M32&gt;15,'Planungstool Heizlast'!$B$20,'Planungstool Heizlast'!$B$19/(15-'Planungstool Heizlast'!$B$8)*(15-Leistungsdaten!M32)+'Planungstool Heizlast'!$B$20))</f>
        <v>9.502779132692563</v>
      </c>
      <c r="Q32">
        <v>-14.2685084627892</v>
      </c>
      <c r="R32">
        <v>18.491871907594799</v>
      </c>
      <c r="S32">
        <f>IF(Q32&lt;'Planungstool Heizlast'!$B$8,'Planungstool Heizlast'!$B$21,IF(Q32&gt;15,'Planungstool Heizlast'!$B$20,'Planungstool Heizlast'!$B$19/(15-'Planungstool Heizlast'!$B$8)*(15-Leistungsdaten!Q32)+'Planungstool Heizlast'!$B$20))</f>
        <v>9.502779132692563</v>
      </c>
      <c r="U32" s="1">
        <f>IF('Planungstool Heizlast'!$B$4="EU13L",Leistungsdaten!I32,IF('Planungstool Heizlast'!$B$4="EU10L",E32,IF('Planungstool Heizlast'!$B$4="EU08L",A32,IF('Planungstool Heizlast'!$B$4="EU15L",M32,IF('Planungstool Heizlast'!$B$4="EU20L",Q32,"")))))</f>
        <v>-14.581484465984801</v>
      </c>
      <c r="V32" s="1">
        <f>IF(OR('Planungstool Heizlast'!$B$9="Fußbodenheizung 35°C",'Planungstool Heizlast'!$B$9="Niedertemperaturheizkörper 45°C"),IF('Planungstool Heizlast'!$B$4="EU13L",Leistungsdaten!J32,IF('Planungstool Heizlast'!$B$4="EU10L",Leistungsdaten!F32,IF('Planungstool Heizlast'!$B$4="EU08L",Leistungsdaten!B32,IF('Planungstool Heizlast'!$B$4="EU15L",N32,IF('Planungstool Heizlast'!$B$4="EU20L",R32,""))))),IF('Planungstool Heizlast'!$B$4="EU13L",Leistungsdaten!J32,IF('Planungstool Heizlast'!$B$4="EU10L",Leistungsdaten!F32,IF('Planungstool Heizlast'!$B$4="EU08L",Leistungsdaten!B32,IF('Planungstool Heizlast'!$B$4="EU15L",N32,IF('Planungstool Heizlast'!$B$4="EU20L",R32,"")))))*0.9)*'Planungstool Heizlast'!$B$5</f>
        <v>7.3579917450678174</v>
      </c>
      <c r="W32" s="1">
        <f>IF('Planungstool Heizlast'!$B$4="EU13L",Leistungsdaten!K32,IF('Planungstool Heizlast'!$B$4="EU10L",Leistungsdaten!G32,IF('Planungstool Heizlast'!$B$4="EU08L",Leistungsdaten!C32,IF('Planungstool Heizlast'!$B$4="EU15L",O32,IF('Planungstool Heizlast'!$B$4="EU20L",S32,"")))))*$B$268</f>
        <v>9.502779132692563</v>
      </c>
      <c r="X32" s="1">
        <f t="shared" si="1"/>
        <v>-2.1447873876247456</v>
      </c>
    </row>
    <row r="33" spans="1:24" x14ac:dyDescent="0.3">
      <c r="A33">
        <v>-18.887116005715399</v>
      </c>
      <c r="B33">
        <v>6.2334632330040902</v>
      </c>
      <c r="C33">
        <f>IF(A33&lt;'Planungstool Heizlast'!$B$8,'Planungstool Heizlast'!$B$21,IF(A33&gt;15,'Planungstool Heizlast'!$B$20,'Planungstool Heizlast'!$B$19/(15-'Planungstool Heizlast'!$B$8)*(15-Leistungsdaten!A33)+'Planungstool Heizlast'!$B$20))</f>
        <v>9.502779132692563</v>
      </c>
      <c r="E33">
        <v>-14.361959388727399</v>
      </c>
      <c r="F33">
        <v>7.4036510469807695</v>
      </c>
      <c r="G33">
        <f>IF(E33&lt;'Planungstool Heizlast'!$B$8,'Planungstool Heizlast'!$B$21,IF(E33&gt;15,'Planungstool Heizlast'!$B$20,'Planungstool Heizlast'!$B$19/(15-'Planungstool Heizlast'!$B$8)*(15-Leistungsdaten!E33)+'Planungstool Heizlast'!$B$20))</f>
        <v>9.502779132692563</v>
      </c>
      <c r="I33">
        <v>-16.008024913602299</v>
      </c>
      <c r="J33">
        <v>10.934889457774799</v>
      </c>
      <c r="K33">
        <f>IF(I33&lt;'Planungstool Heizlast'!$B$8,'Planungstool Heizlast'!$B$21,IF(I33&gt;15,'Planungstool Heizlast'!$B$20,'Planungstool Heizlast'!$B$19/(15-'Planungstool Heizlast'!$B$8)*(15-Leistungsdaten!I33)+'Planungstool Heizlast'!$B$20))</f>
        <v>9.502779132692563</v>
      </c>
      <c r="M33">
        <v>-13.459524890773</v>
      </c>
      <c r="N33">
        <v>14.545595134869499</v>
      </c>
      <c r="O33">
        <f>IF(M33&lt;'Planungstool Heizlast'!$B$8,'Planungstool Heizlast'!$B$21,IF(M33&gt;15,'Planungstool Heizlast'!$B$20,'Planungstool Heizlast'!$B$19/(15-'Planungstool Heizlast'!$B$8)*(15-Leistungsdaten!M33)+'Planungstool Heizlast'!$B$20))</f>
        <v>9.502779132692563</v>
      </c>
      <c r="Q33">
        <v>-14.0456013906007</v>
      </c>
      <c r="R33">
        <v>18.598441503725098</v>
      </c>
      <c r="S33">
        <f>IF(Q33&lt;'Planungstool Heizlast'!$B$8,'Planungstool Heizlast'!$B$21,IF(Q33&gt;15,'Planungstool Heizlast'!$B$20,'Planungstool Heizlast'!$B$19/(15-'Planungstool Heizlast'!$B$8)*(15-Leistungsdaten!Q33)+'Planungstool Heizlast'!$B$20))</f>
        <v>9.502779132692563</v>
      </c>
      <c r="U33" s="1">
        <f>IF('Planungstool Heizlast'!$B$4="EU13L",Leistungsdaten!I33,IF('Planungstool Heizlast'!$B$4="EU10L",E33,IF('Planungstool Heizlast'!$B$4="EU08L",A33,IF('Planungstool Heizlast'!$B$4="EU15L",M33,IF('Planungstool Heizlast'!$B$4="EU20L",Q33,"")))))</f>
        <v>-14.361959388727399</v>
      </c>
      <c r="V33" s="1">
        <f>IF(OR('Planungstool Heizlast'!$B$9="Fußbodenheizung 35°C",'Planungstool Heizlast'!$B$9="Niedertemperaturheizkörper 45°C"),IF('Planungstool Heizlast'!$B$4="EU13L",Leistungsdaten!J33,IF('Planungstool Heizlast'!$B$4="EU10L",Leistungsdaten!F33,IF('Planungstool Heizlast'!$B$4="EU08L",Leistungsdaten!B33,IF('Planungstool Heizlast'!$B$4="EU15L",N33,IF('Planungstool Heizlast'!$B$4="EU20L",R33,""))))),IF('Planungstool Heizlast'!$B$4="EU13L",Leistungsdaten!J33,IF('Planungstool Heizlast'!$B$4="EU10L",Leistungsdaten!F33,IF('Planungstool Heizlast'!$B$4="EU08L",Leistungsdaten!B33,IF('Planungstool Heizlast'!$B$4="EU15L",N33,IF('Planungstool Heizlast'!$B$4="EU20L",R33,"")))))*0.9)*'Planungstool Heizlast'!$B$5</f>
        <v>7.4036510469807695</v>
      </c>
      <c r="W33" s="1">
        <f>IF('Planungstool Heizlast'!$B$4="EU13L",Leistungsdaten!K33,IF('Planungstool Heizlast'!$B$4="EU10L",Leistungsdaten!G33,IF('Planungstool Heizlast'!$B$4="EU08L",Leistungsdaten!C33,IF('Planungstool Heizlast'!$B$4="EU15L",O33,IF('Planungstool Heizlast'!$B$4="EU20L",S33,"")))))*$B$268</f>
        <v>9.502779132692563</v>
      </c>
      <c r="X33" s="1">
        <f t="shared" si="1"/>
        <v>-2.0991280857117935</v>
      </c>
    </row>
    <row r="34" spans="1:24" x14ac:dyDescent="0.3">
      <c r="A34">
        <v>-18.6747033956654</v>
      </c>
      <c r="B34">
        <v>6.27024319003971</v>
      </c>
      <c r="C34">
        <f>IF(A34&lt;'Planungstool Heizlast'!$B$8,'Planungstool Heizlast'!$B$21,IF(A34&gt;15,'Planungstool Heizlast'!$B$20,'Planungstool Heizlast'!$B$19/(15-'Planungstool Heizlast'!$B$8)*(15-Leistungsdaten!A34)+'Planungstool Heizlast'!$B$20))</f>
        <v>9.502779132692563</v>
      </c>
      <c r="E34">
        <v>-14.1423544067446</v>
      </c>
      <c r="F34">
        <v>7.449266090556633</v>
      </c>
      <c r="G34">
        <f>IF(E34&lt;'Planungstool Heizlast'!$B$8,'Planungstool Heizlast'!$B$21,IF(E34&gt;15,'Planungstool Heizlast'!$B$20,'Planungstool Heizlast'!$B$19/(15-'Planungstool Heizlast'!$B$8)*(15-Leistungsdaten!E34)+'Planungstool Heizlast'!$B$20))</f>
        <v>9.502779132692563</v>
      </c>
      <c r="I34">
        <v>-15.7847233569079</v>
      </c>
      <c r="J34">
        <v>10.9920698443707</v>
      </c>
      <c r="K34">
        <f>IF(I34&lt;'Planungstool Heizlast'!$B$8,'Planungstool Heizlast'!$B$21,IF(I34&gt;15,'Planungstool Heizlast'!$B$20,'Planungstool Heizlast'!$B$19/(15-'Planungstool Heizlast'!$B$8)*(15-Leistungsdaten!I34)+'Planungstool Heizlast'!$B$20))</f>
        <v>9.502779132692563</v>
      </c>
      <c r="M34">
        <v>-13.2249098249294</v>
      </c>
      <c r="N34">
        <v>14.6045116384461</v>
      </c>
      <c r="O34">
        <f>IF(M34&lt;'Planungstool Heizlast'!$B$8,'Planungstool Heizlast'!$B$21,IF(M34&gt;15,'Planungstool Heizlast'!$B$20,'Planungstool Heizlast'!$B$19/(15-'Planungstool Heizlast'!$B$8)*(15-Leistungsdaten!M34)+'Planungstool Heizlast'!$B$20))</f>
        <v>9.502779132692563</v>
      </c>
      <c r="Q34">
        <v>-13.822511254006701</v>
      </c>
      <c r="R34">
        <v>18.705418782050501</v>
      </c>
      <c r="S34">
        <f>IF(Q34&lt;'Planungstool Heizlast'!$B$8,'Planungstool Heizlast'!$B$21,IF(Q34&gt;15,'Planungstool Heizlast'!$B$20,'Planungstool Heizlast'!$B$19/(15-'Planungstool Heizlast'!$B$8)*(15-Leistungsdaten!Q34)+'Planungstool Heizlast'!$B$20))</f>
        <v>9.502779132692563</v>
      </c>
      <c r="U34" s="1">
        <f>IF('Planungstool Heizlast'!$B$4="EU13L",Leistungsdaten!I34,IF('Planungstool Heizlast'!$B$4="EU10L",E34,IF('Planungstool Heizlast'!$B$4="EU08L",A34,IF('Planungstool Heizlast'!$B$4="EU15L",M34,IF('Planungstool Heizlast'!$B$4="EU20L",Q34,"")))))</f>
        <v>-14.1423544067446</v>
      </c>
      <c r="V34" s="1">
        <f>IF(OR('Planungstool Heizlast'!$B$9="Fußbodenheizung 35°C",'Planungstool Heizlast'!$B$9="Niedertemperaturheizkörper 45°C"),IF('Planungstool Heizlast'!$B$4="EU13L",Leistungsdaten!J34,IF('Planungstool Heizlast'!$B$4="EU10L",Leistungsdaten!F34,IF('Planungstool Heizlast'!$B$4="EU08L",Leistungsdaten!B34,IF('Planungstool Heizlast'!$B$4="EU15L",N34,IF('Planungstool Heizlast'!$B$4="EU20L",R34,""))))),IF('Planungstool Heizlast'!$B$4="EU13L",Leistungsdaten!J34,IF('Planungstool Heizlast'!$B$4="EU10L",Leistungsdaten!F34,IF('Planungstool Heizlast'!$B$4="EU08L",Leistungsdaten!B34,IF('Planungstool Heizlast'!$B$4="EU15L",N34,IF('Planungstool Heizlast'!$B$4="EU20L",R34,"")))))*0.9)*'Planungstool Heizlast'!$B$5</f>
        <v>7.449266090556633</v>
      </c>
      <c r="W34" s="1">
        <f>IF('Planungstool Heizlast'!$B$4="EU13L",Leistungsdaten!K34,IF('Planungstool Heizlast'!$B$4="EU10L",Leistungsdaten!G34,IF('Planungstool Heizlast'!$B$4="EU08L",Leistungsdaten!C34,IF('Planungstool Heizlast'!$B$4="EU15L",O34,IF('Planungstool Heizlast'!$B$4="EU20L",S34,"")))))*$B$268</f>
        <v>9.502779132692563</v>
      </c>
      <c r="X34" s="1">
        <f t="shared" si="1"/>
        <v>-2.05351304213593</v>
      </c>
    </row>
    <row r="35" spans="1:24" x14ac:dyDescent="0.3">
      <c r="A35">
        <v>-18.462142934757701</v>
      </c>
      <c r="B35">
        <v>6.3072113339918898</v>
      </c>
      <c r="C35">
        <f>IF(A35&lt;'Planungstool Heizlast'!$B$8,'Planungstool Heizlast'!$B$21,IF(A35&gt;15,'Planungstool Heizlast'!$B$20,'Planungstool Heizlast'!$B$19/(15-'Planungstool Heizlast'!$B$8)*(15-Leistungsdaten!A35)+'Planungstool Heizlast'!$B$20))</f>
        <v>9.502779132692563</v>
      </c>
      <c r="E35">
        <v>-13.9226696811054</v>
      </c>
      <c r="F35">
        <v>7.4948352133441372</v>
      </c>
      <c r="G35">
        <f>IF(E35&lt;'Planungstool Heizlast'!$B$8,'Planungstool Heizlast'!$B$21,IF(E35&gt;15,'Planungstool Heizlast'!$B$20,'Planungstool Heizlast'!$B$19/(15-'Planungstool Heizlast'!$B$8)*(15-Leistungsdaten!E35)+'Planungstool Heizlast'!$B$20))</f>
        <v>9.502779132692563</v>
      </c>
      <c r="I35">
        <v>-15.561317488673801</v>
      </c>
      <c r="J35">
        <v>11.049283260964</v>
      </c>
      <c r="K35">
        <f>IF(I35&lt;'Planungstool Heizlast'!$B$8,'Planungstool Heizlast'!$B$21,IF(I35&gt;15,'Planungstool Heizlast'!$B$20,'Planungstool Heizlast'!$B$19/(15-'Planungstool Heizlast'!$B$8)*(15-Leistungsdaten!I35)+'Planungstool Heizlast'!$B$20))</f>
        <v>9.502779132692563</v>
      </c>
      <c r="M35">
        <v>-12.990182271385899</v>
      </c>
      <c r="N35">
        <v>14.663337224351499</v>
      </c>
      <c r="O35">
        <f>IF(M35&lt;'Planungstool Heizlast'!$B$8,'Planungstool Heizlast'!$B$21,IF(M35&gt;15,'Planungstool Heizlast'!$B$20,'Planungstool Heizlast'!$B$19/(15-'Planungstool Heizlast'!$B$8)*(15-Leistungsdaten!M35)+'Planungstool Heizlast'!$B$20))</f>
        <v>9.502779132692563</v>
      </c>
      <c r="Q35">
        <v>-13.599237893339099</v>
      </c>
      <c r="R35">
        <v>18.812798702130699</v>
      </c>
      <c r="S35">
        <f>IF(Q35&lt;'Planungstool Heizlast'!$B$8,'Planungstool Heizlast'!$B$21,IF(Q35&gt;15,'Planungstool Heizlast'!$B$20,'Planungstool Heizlast'!$B$19/(15-'Planungstool Heizlast'!$B$8)*(15-Leistungsdaten!Q35)+'Planungstool Heizlast'!$B$20))</f>
        <v>9.502779132692563</v>
      </c>
      <c r="U35" s="1">
        <f>IF('Planungstool Heizlast'!$B$4="EU13L",Leistungsdaten!I35,IF('Planungstool Heizlast'!$B$4="EU10L",E35,IF('Planungstool Heizlast'!$B$4="EU08L",A35,IF('Planungstool Heizlast'!$B$4="EU15L",M35,IF('Planungstool Heizlast'!$B$4="EU20L",Q35,"")))))</f>
        <v>-13.9226696811054</v>
      </c>
      <c r="V35" s="1">
        <f>IF(OR('Planungstool Heizlast'!$B$9="Fußbodenheizung 35°C",'Planungstool Heizlast'!$B$9="Niedertemperaturheizkörper 45°C"),IF('Planungstool Heizlast'!$B$4="EU13L",Leistungsdaten!J35,IF('Planungstool Heizlast'!$B$4="EU10L",Leistungsdaten!F35,IF('Planungstool Heizlast'!$B$4="EU08L",Leistungsdaten!B35,IF('Planungstool Heizlast'!$B$4="EU15L",N35,IF('Planungstool Heizlast'!$B$4="EU20L",R35,""))))),IF('Planungstool Heizlast'!$B$4="EU13L",Leistungsdaten!J35,IF('Planungstool Heizlast'!$B$4="EU10L",Leistungsdaten!F35,IF('Planungstool Heizlast'!$B$4="EU08L",Leistungsdaten!B35,IF('Planungstool Heizlast'!$B$4="EU15L",N35,IF('Planungstool Heizlast'!$B$4="EU20L",R35,"")))))*0.9)*'Planungstool Heizlast'!$B$5</f>
        <v>7.4948352133441372</v>
      </c>
      <c r="W35" s="1">
        <f>IF('Planungstool Heizlast'!$B$4="EU13L",Leistungsdaten!K35,IF('Planungstool Heizlast'!$B$4="EU10L",Leistungsdaten!G35,IF('Planungstool Heizlast'!$B$4="EU08L",Leistungsdaten!C35,IF('Planungstool Heizlast'!$B$4="EU15L",O35,IF('Planungstool Heizlast'!$B$4="EU20L",S35,"")))))*$B$268</f>
        <v>9.502779132692563</v>
      </c>
      <c r="X35" s="1">
        <f t="shared" si="1"/>
        <v>-2.0079439193484259</v>
      </c>
    </row>
    <row r="36" spans="1:24" x14ac:dyDescent="0.3">
      <c r="A36">
        <v>-18.249435005247701</v>
      </c>
      <c r="B36">
        <v>6.3443644429824699</v>
      </c>
      <c r="C36">
        <f>IF(A36&lt;'Planungstool Heizlast'!$B$8,'Planungstool Heizlast'!$B$21,IF(A36&gt;15,'Planungstool Heizlast'!$B$20,'Planungstool Heizlast'!$B$19/(15-'Planungstool Heizlast'!$B$8)*(15-Leistungsdaten!A36)+'Planungstool Heizlast'!$B$20))</f>
        <v>9.502779132692563</v>
      </c>
      <c r="E36">
        <v>-13.7029053638954</v>
      </c>
      <c r="F36">
        <v>7.5403566916172196</v>
      </c>
      <c r="G36">
        <f>IF(E36&lt;'Planungstool Heizlast'!$B$8,'Planungstool Heizlast'!$B$21,IF(E36&gt;15,'Planungstool Heizlast'!$B$20,'Planungstool Heizlast'!$B$19/(15-'Planungstool Heizlast'!$B$8)*(15-Leistungsdaten!E36)+'Planungstool Heizlast'!$B$20))</f>
        <v>9.502779132692563</v>
      </c>
      <c r="I36">
        <v>-15.337808092846799</v>
      </c>
      <c r="J36">
        <v>11.106525149816999</v>
      </c>
      <c r="K36">
        <f>IF(I36&lt;'Planungstool Heizlast'!$B$8,'Planungstool Heizlast'!$B$21,IF(I36&gt;15,'Planungstool Heizlast'!$B$20,'Planungstool Heizlast'!$B$19/(15-'Planungstool Heizlast'!$B$8)*(15-Leistungsdaten!I36)+'Planungstool Heizlast'!$B$20))</f>
        <v>9.502779132692563</v>
      </c>
      <c r="M36">
        <v>-12.755342984091699</v>
      </c>
      <c r="N36">
        <v>14.722062696022</v>
      </c>
      <c r="O36">
        <f>IF(M36&lt;'Planungstool Heizlast'!$B$8,'Planungstool Heizlast'!$B$21,IF(M36&gt;15,'Planungstool Heizlast'!$B$20,'Planungstool Heizlast'!$B$19/(15-'Planungstool Heizlast'!$B$8)*(15-Leistungsdaten!M36)+'Planungstool Heizlast'!$B$20))</f>
        <v>9.502779132692563</v>
      </c>
      <c r="Q36">
        <v>-13.375781149976</v>
      </c>
      <c r="R36">
        <v>18.920576073900602</v>
      </c>
      <c r="S36">
        <f>IF(Q36&lt;'Planungstool Heizlast'!$B$8,'Planungstool Heizlast'!$B$21,IF(Q36&gt;15,'Planungstool Heizlast'!$B$20,'Planungstool Heizlast'!$B$19/(15-'Planungstool Heizlast'!$B$8)*(15-Leistungsdaten!Q36)+'Planungstool Heizlast'!$B$20))</f>
        <v>9.502779132692563</v>
      </c>
      <c r="U36" s="1">
        <f>IF('Planungstool Heizlast'!$B$4="EU13L",Leistungsdaten!I36,IF('Planungstool Heizlast'!$B$4="EU10L",E36,IF('Planungstool Heizlast'!$B$4="EU08L",A36,IF('Planungstool Heizlast'!$B$4="EU15L",M36,IF('Planungstool Heizlast'!$B$4="EU20L",Q36,"")))))</f>
        <v>-13.7029053638954</v>
      </c>
      <c r="V36" s="1">
        <f>IF(OR('Planungstool Heizlast'!$B$9="Fußbodenheizung 35°C",'Planungstool Heizlast'!$B$9="Niedertemperaturheizkörper 45°C"),IF('Planungstool Heizlast'!$B$4="EU13L",Leistungsdaten!J36,IF('Planungstool Heizlast'!$B$4="EU10L",Leistungsdaten!F36,IF('Planungstool Heizlast'!$B$4="EU08L",Leistungsdaten!B36,IF('Planungstool Heizlast'!$B$4="EU15L",N36,IF('Planungstool Heizlast'!$B$4="EU20L",R36,""))))),IF('Planungstool Heizlast'!$B$4="EU13L",Leistungsdaten!J36,IF('Planungstool Heizlast'!$B$4="EU10L",Leistungsdaten!F36,IF('Planungstool Heizlast'!$B$4="EU08L",Leistungsdaten!B36,IF('Planungstool Heizlast'!$B$4="EU15L",N36,IF('Planungstool Heizlast'!$B$4="EU20L",R36,"")))))*0.9)*'Planungstool Heizlast'!$B$5</f>
        <v>7.5403566916172196</v>
      </c>
      <c r="W36" s="1">
        <f>IF('Planungstool Heizlast'!$B$4="EU13L",Leistungsdaten!K36,IF('Planungstool Heizlast'!$B$4="EU10L",Leistungsdaten!G36,IF('Planungstool Heizlast'!$B$4="EU08L",Leistungsdaten!C36,IF('Planungstool Heizlast'!$B$4="EU15L",O36,IF('Planungstool Heizlast'!$B$4="EU20L",S36,"")))))*$B$268</f>
        <v>9.502779132692563</v>
      </c>
      <c r="X36" s="1">
        <f t="shared" si="1"/>
        <v>-1.9624224410753435</v>
      </c>
    </row>
    <row r="37" spans="1:24" x14ac:dyDescent="0.3">
      <c r="A37">
        <v>-18.036580012046699</v>
      </c>
      <c r="B37">
        <v>6.3816992558452803</v>
      </c>
      <c r="C37">
        <f>IF(A37&lt;'Planungstool Heizlast'!$B$8,'Planungstool Heizlast'!$B$21,IF(A37&gt;15,'Planungstool Heizlast'!$B$20,'Planungstool Heizlast'!$B$19/(15-'Planungstool Heizlast'!$B$8)*(15-Leistungsdaten!A37)+'Planungstool Heizlast'!$B$20))</f>
        <v>9.502779132692563</v>
      </c>
      <c r="E37">
        <v>-13.4830615986581</v>
      </c>
      <c r="F37">
        <v>7.5858287393384716</v>
      </c>
      <c r="G37">
        <f>IF(E37&lt;'Planungstool Heizlast'!$B$8,'Planungstool Heizlast'!$B$21,IF(E37&gt;15,'Planungstool Heizlast'!$B$20,'Planungstool Heizlast'!$B$19/(15-'Planungstool Heizlast'!$B$8)*(15-Leistungsdaten!E37)+'Planungstool Heizlast'!$B$20))</f>
        <v>9.502779132692563</v>
      </c>
      <c r="I37">
        <v>-15.106919580843201</v>
      </c>
      <c r="J37">
        <v>11.1624728056837</v>
      </c>
      <c r="K37">
        <f>IF(I37&lt;'Planungstool Heizlast'!$B$8,'Planungstool Heizlast'!$B$21,IF(I37&gt;15,'Planungstool Heizlast'!$B$20,'Planungstool Heizlast'!$B$19/(15-'Planungstool Heizlast'!$B$8)*(15-Leistungsdaten!I37)+'Planungstool Heizlast'!$B$20))</f>
        <v>9.502779132692563</v>
      </c>
      <c r="M37">
        <v>-12.520392724010801</v>
      </c>
      <c r="N37">
        <v>14.780678655125399</v>
      </c>
      <c r="O37">
        <f>IF(M37&lt;'Planungstool Heizlast'!$B$8,'Planungstool Heizlast'!$B$21,IF(M37&gt;15,'Planungstool Heizlast'!$B$20,'Planungstool Heizlast'!$B$19/(15-'Planungstool Heizlast'!$B$8)*(15-Leistungsdaten!M37)+'Planungstool Heizlast'!$B$20))</f>
        <v>9.502779132692563</v>
      </c>
      <c r="Q37">
        <v>-13.152140866245499</v>
      </c>
      <c r="R37">
        <v>19.028745554095199</v>
      </c>
      <c r="S37">
        <f>IF(Q37&lt;'Planungstool Heizlast'!$B$8,'Planungstool Heizlast'!$B$21,IF(Q37&gt;15,'Planungstool Heizlast'!$B$20,'Planungstool Heizlast'!$B$19/(15-'Planungstool Heizlast'!$B$8)*(15-Leistungsdaten!Q37)+'Planungstool Heizlast'!$B$20))</f>
        <v>9.502779132692563</v>
      </c>
      <c r="U37" s="1">
        <f>IF('Planungstool Heizlast'!$B$4="EU13L",Leistungsdaten!I37,IF('Planungstool Heizlast'!$B$4="EU10L",E37,IF('Planungstool Heizlast'!$B$4="EU08L",A37,IF('Planungstool Heizlast'!$B$4="EU15L",M37,IF('Planungstool Heizlast'!$B$4="EU20L",Q37,"")))))</f>
        <v>-13.4830615986581</v>
      </c>
      <c r="V37" s="1">
        <f>IF(OR('Planungstool Heizlast'!$B$9="Fußbodenheizung 35°C",'Planungstool Heizlast'!$B$9="Niedertemperaturheizkörper 45°C"),IF('Planungstool Heizlast'!$B$4="EU13L",Leistungsdaten!J37,IF('Planungstool Heizlast'!$B$4="EU10L",Leistungsdaten!F37,IF('Planungstool Heizlast'!$B$4="EU08L",Leistungsdaten!B37,IF('Planungstool Heizlast'!$B$4="EU15L",N37,IF('Planungstool Heizlast'!$B$4="EU20L",R37,""))))),IF('Planungstool Heizlast'!$B$4="EU13L",Leistungsdaten!J37,IF('Planungstool Heizlast'!$B$4="EU10L",Leistungsdaten!F37,IF('Planungstool Heizlast'!$B$4="EU08L",Leistungsdaten!B37,IF('Planungstool Heizlast'!$B$4="EU15L",N37,IF('Planungstool Heizlast'!$B$4="EU20L",R37,"")))))*0.9)*'Planungstool Heizlast'!$B$5</f>
        <v>7.5858287393384716</v>
      </c>
      <c r="W37" s="1">
        <f>IF('Planungstool Heizlast'!$B$4="EU13L",Leistungsdaten!K37,IF('Planungstool Heizlast'!$B$4="EU10L",Leistungsdaten!G37,IF('Planungstool Heizlast'!$B$4="EU08L",Leistungsdaten!C37,IF('Planungstool Heizlast'!$B$4="EU15L",O37,IF('Planungstool Heizlast'!$B$4="EU20L",S37,"")))))*$B$268</f>
        <v>9.502779132692563</v>
      </c>
      <c r="X37" s="1">
        <f t="shared" si="1"/>
        <v>-1.9169503933540915</v>
      </c>
    </row>
    <row r="38" spans="1:24" x14ac:dyDescent="0.3">
      <c r="A38">
        <v>-17.823578382175</v>
      </c>
      <c r="B38">
        <v>6.4192124714970697</v>
      </c>
      <c r="C38">
        <f>IF(A38&lt;'Planungstool Heizlast'!$B$8,'Planungstool Heizlast'!$B$21,IF(A38&gt;15,'Planungstool Heizlast'!$B$20,'Planungstool Heizlast'!$B$19/(15-'Planungstool Heizlast'!$B$8)*(15-Leistungsdaten!A38)+'Planungstool Heizlast'!$B$20))</f>
        <v>9.502779132692563</v>
      </c>
      <c r="E38">
        <v>-13.263138520819499</v>
      </c>
      <c r="F38">
        <v>7.6312495071016118</v>
      </c>
      <c r="G38">
        <f>IF(E38&lt;'Planungstool Heizlast'!$B$8,'Planungstool Heizlast'!$B$21,IF(E38&gt;15,'Planungstool Heizlast'!$B$20,'Planungstool Heizlast'!$B$19/(15-'Planungstool Heizlast'!$B$8)*(15-Leistungsdaten!E38)+'Planungstool Heizlast'!$B$20))</f>
        <v>9.502779132692563</v>
      </c>
      <c r="I38">
        <v>-14.869756838904699</v>
      </c>
      <c r="J38">
        <v>11.217235330967601</v>
      </c>
      <c r="K38">
        <f>IF(I38&lt;'Planungstool Heizlast'!$B$8,'Planungstool Heizlast'!$B$21,IF(I38&gt;15,'Planungstool Heizlast'!$B$20,'Planungstool Heizlast'!$B$19/(15-'Planungstool Heizlast'!$B$8)*(15-Leistungsdaten!I38)+'Planungstool Heizlast'!$B$20))</f>
        <v>9.502779132692563</v>
      </c>
      <c r="M38">
        <v>-12.2853322591211</v>
      </c>
      <c r="N38">
        <v>14.8391754972911</v>
      </c>
      <c r="O38">
        <f>IF(M38&lt;'Planungstool Heizlast'!$B$8,'Planungstool Heizlast'!$B$21,IF(M38&gt;15,'Planungstool Heizlast'!$B$20,'Planungstool Heizlast'!$B$19/(15-'Planungstool Heizlast'!$B$8)*(15-Leistungsdaten!M38)+'Planungstool Heizlast'!$B$20))</f>
        <v>9.502779132692563</v>
      </c>
      <c r="Q38">
        <v>-12.9283168853335</v>
      </c>
      <c r="R38">
        <v>19.1373016425872</v>
      </c>
      <c r="S38">
        <f>IF(Q38&lt;'Planungstool Heizlast'!$B$8,'Planungstool Heizlast'!$B$21,IF(Q38&gt;15,'Planungstool Heizlast'!$B$20,'Planungstool Heizlast'!$B$19/(15-'Planungstool Heizlast'!$B$8)*(15-Leistungsdaten!Q38)+'Planungstool Heizlast'!$B$20))</f>
        <v>9.502779132692563</v>
      </c>
      <c r="U38" s="1">
        <f>IF('Planungstool Heizlast'!$B$4="EU13L",Leistungsdaten!I38,IF('Planungstool Heizlast'!$B$4="EU10L",E38,IF('Planungstool Heizlast'!$B$4="EU08L",A38,IF('Planungstool Heizlast'!$B$4="EU15L",M38,IF('Planungstool Heizlast'!$B$4="EU20L",Q38,"")))))</f>
        <v>-13.263138520819499</v>
      </c>
      <c r="V38" s="1">
        <f>IF(OR('Planungstool Heizlast'!$B$9="Fußbodenheizung 35°C",'Planungstool Heizlast'!$B$9="Niedertemperaturheizkörper 45°C"),IF('Planungstool Heizlast'!$B$4="EU13L",Leistungsdaten!J38,IF('Planungstool Heizlast'!$B$4="EU10L",Leistungsdaten!F38,IF('Planungstool Heizlast'!$B$4="EU08L",Leistungsdaten!B38,IF('Planungstool Heizlast'!$B$4="EU15L",N38,IF('Planungstool Heizlast'!$B$4="EU20L",R38,""))))),IF('Planungstool Heizlast'!$B$4="EU13L",Leistungsdaten!J38,IF('Planungstool Heizlast'!$B$4="EU10L",Leistungsdaten!F38,IF('Planungstool Heizlast'!$B$4="EU08L",Leistungsdaten!B38,IF('Planungstool Heizlast'!$B$4="EU15L",N38,IF('Planungstool Heizlast'!$B$4="EU20L",R38,"")))))*0.9)*'Planungstool Heizlast'!$B$5</f>
        <v>7.6312495071016118</v>
      </c>
      <c r="W38" s="1">
        <f>IF('Planungstool Heizlast'!$B$4="EU13L",Leistungsdaten!K38,IF('Planungstool Heizlast'!$B$4="EU10L",Leistungsdaten!G38,IF('Planungstool Heizlast'!$B$4="EU08L",Leistungsdaten!C38,IF('Planungstool Heizlast'!$B$4="EU15L",O38,IF('Planungstool Heizlast'!$B$4="EU20L",S38,"")))))*$B$268</f>
        <v>9.502779132692563</v>
      </c>
      <c r="X38" s="1">
        <f t="shared" si="1"/>
        <v>-1.8715296255909513</v>
      </c>
    </row>
    <row r="39" spans="1:24" x14ac:dyDescent="0.3">
      <c r="A39">
        <v>-17.610430564218099</v>
      </c>
      <c r="B39">
        <v>6.4569007482966896</v>
      </c>
      <c r="C39">
        <f>IF(A39&lt;'Planungstool Heizlast'!$B$8,'Planungstool Heizlast'!$B$21,IF(A39&gt;15,'Planungstool Heizlast'!$B$20,'Planungstool Heizlast'!$B$19/(15-'Planungstool Heizlast'!$B$8)*(15-Leistungsdaten!A39)+'Planungstool Heizlast'!$B$20))</f>
        <v>9.502779132692563</v>
      </c>
      <c r="E39">
        <v>-13.0431362580978</v>
      </c>
      <c r="F39">
        <v>7.6766170810523615</v>
      </c>
      <c r="G39">
        <f>IF(E39&lt;'Planungstool Heizlast'!$B$8,'Planungstool Heizlast'!$B$21,IF(E39&gt;15,'Planungstool Heizlast'!$B$20,'Planungstool Heizlast'!$B$19/(15-'Planungstool Heizlast'!$B$8)*(15-Leistungsdaten!E39)+'Planungstool Heizlast'!$B$20))</f>
        <v>9.502779132692563</v>
      </c>
      <c r="I39">
        <v>-14.632465324245899</v>
      </c>
      <c r="J39">
        <v>11.271891948514901</v>
      </c>
      <c r="K39">
        <f>IF(I39&lt;'Planungstool Heizlast'!$B$8,'Planungstool Heizlast'!$B$21,IF(I39&gt;15,'Planungstool Heizlast'!$B$20,'Planungstool Heizlast'!$B$19/(15-'Planungstool Heizlast'!$B$8)*(15-Leistungsdaten!I39)+'Planungstool Heizlast'!$B$20))</f>
        <v>9.502779132692563</v>
      </c>
      <c r="M39">
        <v>-12.050162364415099</v>
      </c>
      <c r="N39">
        <v>14.897543407753099</v>
      </c>
      <c r="O39">
        <f>IF(M39&lt;'Planungstool Heizlast'!$B$8,'Planungstool Heizlast'!$B$21,IF(M39&gt;15,'Planungstool Heizlast'!$B$20,'Planungstool Heizlast'!$B$19/(15-'Planungstool Heizlast'!$B$8)*(15-Leistungsdaten!M39)+'Planungstool Heizlast'!$B$20))</f>
        <v>9.502779132692563</v>
      </c>
      <c r="Q39">
        <v>-12.688177283516</v>
      </c>
      <c r="R39">
        <v>19.241099672028898</v>
      </c>
      <c r="S39">
        <f>IF(Q39&lt;'Planungstool Heizlast'!$B$8,'Planungstool Heizlast'!$B$21,IF(Q39&gt;15,'Planungstool Heizlast'!$B$20,'Planungstool Heizlast'!$B$19/(15-'Planungstool Heizlast'!$B$8)*(15-Leistungsdaten!Q39)+'Planungstool Heizlast'!$B$20))</f>
        <v>9.502779132692563</v>
      </c>
      <c r="U39" s="1">
        <f>IF('Planungstool Heizlast'!$B$4="EU13L",Leistungsdaten!I39,IF('Planungstool Heizlast'!$B$4="EU10L",E39,IF('Planungstool Heizlast'!$B$4="EU08L",A39,IF('Planungstool Heizlast'!$B$4="EU15L",M39,IF('Planungstool Heizlast'!$B$4="EU20L",Q39,"")))))</f>
        <v>-13.0431362580978</v>
      </c>
      <c r="V39" s="1">
        <f>IF(OR('Planungstool Heizlast'!$B$9="Fußbodenheizung 35°C",'Planungstool Heizlast'!$B$9="Niedertemperaturheizkörper 45°C"),IF('Planungstool Heizlast'!$B$4="EU13L",Leistungsdaten!J39,IF('Planungstool Heizlast'!$B$4="EU10L",Leistungsdaten!F39,IF('Planungstool Heizlast'!$B$4="EU08L",Leistungsdaten!B39,IF('Planungstool Heizlast'!$B$4="EU15L",N39,IF('Planungstool Heizlast'!$B$4="EU20L",R39,""))))),IF('Planungstool Heizlast'!$B$4="EU13L",Leistungsdaten!J39,IF('Planungstool Heizlast'!$B$4="EU10L",Leistungsdaten!F39,IF('Planungstool Heizlast'!$B$4="EU08L",Leistungsdaten!B39,IF('Planungstool Heizlast'!$B$4="EU15L",N39,IF('Planungstool Heizlast'!$B$4="EU20L",R39,"")))))*0.9)*'Planungstool Heizlast'!$B$5</f>
        <v>7.6766170810523615</v>
      </c>
      <c r="W39" s="1">
        <f>IF('Planungstool Heizlast'!$B$4="EU13L",Leistungsdaten!K39,IF('Planungstool Heizlast'!$B$4="EU10L",Leistungsdaten!G39,IF('Planungstool Heizlast'!$B$4="EU08L",Leistungsdaten!C39,IF('Planungstool Heizlast'!$B$4="EU15L",O39,IF('Planungstool Heizlast'!$B$4="EU20L",S39,"")))))*$B$268</f>
        <v>9.502779132692563</v>
      </c>
      <c r="X39" s="1">
        <f t="shared" si="1"/>
        <v>-1.8261620516402015</v>
      </c>
    </row>
    <row r="40" spans="1:24" x14ac:dyDescent="0.3">
      <c r="A40">
        <v>-17.397137027784101</v>
      </c>
      <c r="B40">
        <v>6.4947607033926298</v>
      </c>
      <c r="C40">
        <f>IF(A40&lt;'Planungstool Heizlast'!$B$8,'Planungstool Heizlast'!$B$21,IF(A40&gt;15,'Planungstool Heizlast'!$B$20,'Planungstool Heizlast'!$B$19/(15-'Planungstool Heizlast'!$B$8)*(15-Leistungsdaten!A40)+'Planungstool Heizlast'!$B$20))</f>
        <v>9.502779132692563</v>
      </c>
      <c r="E40">
        <v>-12.823054930898101</v>
      </c>
      <c r="F40">
        <v>7.7219294817875177</v>
      </c>
      <c r="G40">
        <f>IF(E40&lt;'Planungstool Heizlast'!$B$8,'Planungstool Heizlast'!$B$21,IF(E40&gt;15,'Planungstool Heizlast'!$B$20,'Planungstool Heizlast'!$B$19/(15-'Planungstool Heizlast'!$B$8)*(15-Leistungsdaten!E40)+'Planungstool Heizlast'!$B$20))</f>
        <v>9.502779132692563</v>
      </c>
      <c r="I40">
        <v>-14.395045999325299</v>
      </c>
      <c r="J40">
        <v>11.3264336408596</v>
      </c>
      <c r="K40">
        <f>IF(I40&lt;'Planungstool Heizlast'!$B$8,'Planungstool Heizlast'!$B$21,IF(I40&gt;15,'Planungstool Heizlast'!$B$20,'Planungstool Heizlast'!$B$19/(15-'Planungstool Heizlast'!$B$8)*(15-Leistungsdaten!I40)+'Planungstool Heizlast'!$B$20))</f>
        <v>9.502779132692563</v>
      </c>
      <c r="M40">
        <v>-11.8148838218995</v>
      </c>
      <c r="N40">
        <v>14.9557723569025</v>
      </c>
      <c r="O40">
        <f>IF(M40&lt;'Planungstool Heizlast'!$B$8,'Planungstool Heizlast'!$B$21,IF(M40&gt;15,'Planungstool Heizlast'!$B$20,'Planungstool Heizlast'!$B$19/(15-'Planungstool Heizlast'!$B$8)*(15-Leistungsdaten!M40)+'Planungstool Heizlast'!$B$20))</f>
        <v>9.441347672174679</v>
      </c>
      <c r="Q40">
        <v>-12.4477171619671</v>
      </c>
      <c r="R40">
        <v>19.344983589229599</v>
      </c>
      <c r="S40">
        <f>IF(Q40&lt;'Planungstool Heizlast'!$B$8,'Planungstool Heizlast'!$B$21,IF(Q40&gt;15,'Planungstool Heizlast'!$B$20,'Planungstool Heizlast'!$B$19/(15-'Planungstool Heizlast'!$B$8)*(15-Leistungsdaten!Q40)+'Planungstool Heizlast'!$B$20))</f>
        <v>9.502779132692563</v>
      </c>
      <c r="U40" s="1">
        <f>IF('Planungstool Heizlast'!$B$4="EU13L",Leistungsdaten!I40,IF('Planungstool Heizlast'!$B$4="EU10L",E40,IF('Planungstool Heizlast'!$B$4="EU08L",A40,IF('Planungstool Heizlast'!$B$4="EU15L",M40,IF('Planungstool Heizlast'!$B$4="EU20L",Q40,"")))))</f>
        <v>-12.823054930898101</v>
      </c>
      <c r="V40" s="1">
        <f>IF(OR('Planungstool Heizlast'!$B$9="Fußbodenheizung 35°C",'Planungstool Heizlast'!$B$9="Niedertemperaturheizkörper 45°C"),IF('Planungstool Heizlast'!$B$4="EU13L",Leistungsdaten!J40,IF('Planungstool Heizlast'!$B$4="EU10L",Leistungsdaten!F40,IF('Planungstool Heizlast'!$B$4="EU08L",Leistungsdaten!B40,IF('Planungstool Heizlast'!$B$4="EU15L",N40,IF('Planungstool Heizlast'!$B$4="EU20L",R40,""))))),IF('Planungstool Heizlast'!$B$4="EU13L",Leistungsdaten!J40,IF('Planungstool Heizlast'!$B$4="EU10L",Leistungsdaten!F40,IF('Planungstool Heizlast'!$B$4="EU08L",Leistungsdaten!B40,IF('Planungstool Heizlast'!$B$4="EU15L",N40,IF('Planungstool Heizlast'!$B$4="EU20L",R40,"")))))*0.9)*'Planungstool Heizlast'!$B$5</f>
        <v>7.7219294817875177</v>
      </c>
      <c r="W40" s="1">
        <f>IF('Planungstool Heizlast'!$B$4="EU13L",Leistungsdaten!K40,IF('Planungstool Heizlast'!$B$4="EU10L",Leistungsdaten!G40,IF('Planungstool Heizlast'!$B$4="EU08L",Leistungsdaten!C40,IF('Planungstool Heizlast'!$B$4="EU15L",O40,IF('Planungstool Heizlast'!$B$4="EU20L",S40,"")))))*$B$268</f>
        <v>9.502779132692563</v>
      </c>
      <c r="X40" s="1">
        <f t="shared" si="1"/>
        <v>-1.7808496509050453</v>
      </c>
    </row>
    <row r="41" spans="1:24" x14ac:dyDescent="0.3">
      <c r="A41">
        <v>-17.183698262965802</v>
      </c>
      <c r="B41">
        <v>6.5327889120584697</v>
      </c>
      <c r="C41">
        <f>IF(A41&lt;'Planungstool Heizlast'!$B$8,'Planungstool Heizlast'!$B$21,IF(A41&gt;15,'Planungstool Heizlast'!$B$20,'Planungstool Heizlast'!$B$19/(15-'Planungstool Heizlast'!$B$8)*(15-Leistungsdaten!A41)+'Planungstool Heizlast'!$B$20))</f>
        <v>9.502779132692563</v>
      </c>
      <c r="E41">
        <v>-12.6028946526932</v>
      </c>
      <c r="F41">
        <v>7.7671846632315065</v>
      </c>
      <c r="G41">
        <f>IF(E41&lt;'Planungstool Heizlast'!$B$8,'Planungstool Heizlast'!$B$21,IF(E41&gt;15,'Planungstool Heizlast'!$B$20,'Planungstool Heizlast'!$B$19/(15-'Planungstool Heizlast'!$B$8)*(15-Leistungsdaten!E41)+'Planungstool Heizlast'!$B$20))</f>
        <v>9.502779132692563</v>
      </c>
      <c r="I41">
        <v>-14.1574998327008</v>
      </c>
      <c r="J41">
        <v>11.380851190364099</v>
      </c>
      <c r="K41">
        <f>IF(I41&lt;'Planungstool Heizlast'!$B$8,'Planungstool Heizlast'!$B$21,IF(I41&gt;15,'Planungstool Heizlast'!$B$20,'Planungstool Heizlast'!$B$19/(15-'Planungstool Heizlast'!$B$8)*(15-Leistungsdaten!I41)+'Planungstool Heizlast'!$B$20))</f>
        <v>9.502779132692563</v>
      </c>
      <c r="M41">
        <v>-11.5794974205954</v>
      </c>
      <c r="N41">
        <v>15.013852095749799</v>
      </c>
      <c r="O41">
        <f>IF(M41&lt;'Planungstool Heizlast'!$B$8,'Planungstool Heizlast'!$B$21,IF(M41&gt;15,'Planungstool Heizlast'!$B$20,'Planungstool Heizlast'!$B$19/(15-'Planungstool Heizlast'!$B$8)*(15-Leistungsdaten!M41)+'Planungstool Heizlast'!$B$20))</f>
        <v>9.363233859721678</v>
      </c>
      <c r="Q41">
        <v>-12.206997606694999</v>
      </c>
      <c r="R41">
        <v>19.448955879045901</v>
      </c>
      <c r="S41">
        <f>IF(Q41&lt;'Planungstool Heizlast'!$B$8,'Planungstool Heizlast'!$B$21,IF(Q41&gt;15,'Planungstool Heizlast'!$B$20,'Planungstool Heizlast'!$B$19/(15-'Planungstool Heizlast'!$B$8)*(15-Leistungsdaten!Q41)+'Planungstool Heizlast'!$B$20))</f>
        <v>9.502779132692563</v>
      </c>
      <c r="U41" s="1">
        <f>IF('Planungstool Heizlast'!$B$4="EU13L",Leistungsdaten!I41,IF('Planungstool Heizlast'!$B$4="EU10L",E41,IF('Planungstool Heizlast'!$B$4="EU08L",A41,IF('Planungstool Heizlast'!$B$4="EU15L",M41,IF('Planungstool Heizlast'!$B$4="EU20L",Q41,"")))))</f>
        <v>-12.6028946526932</v>
      </c>
      <c r="V41" s="1">
        <f>IF(OR('Planungstool Heizlast'!$B$9="Fußbodenheizung 35°C",'Planungstool Heizlast'!$B$9="Niedertemperaturheizkörper 45°C"),IF('Planungstool Heizlast'!$B$4="EU13L",Leistungsdaten!J41,IF('Planungstool Heizlast'!$B$4="EU10L",Leistungsdaten!F41,IF('Planungstool Heizlast'!$B$4="EU08L",Leistungsdaten!B41,IF('Planungstool Heizlast'!$B$4="EU15L",N41,IF('Planungstool Heizlast'!$B$4="EU20L",R41,""))))),IF('Planungstool Heizlast'!$B$4="EU13L",Leistungsdaten!J41,IF('Planungstool Heizlast'!$B$4="EU10L",Leistungsdaten!F41,IF('Planungstool Heizlast'!$B$4="EU08L",Leistungsdaten!B41,IF('Planungstool Heizlast'!$B$4="EU15L",N41,IF('Planungstool Heizlast'!$B$4="EU20L",R41,"")))))*0.9)*'Planungstool Heizlast'!$B$5</f>
        <v>7.7671846632315065</v>
      </c>
      <c r="W41" s="1">
        <f>IF('Planungstool Heizlast'!$B$4="EU13L",Leistungsdaten!K41,IF('Planungstool Heizlast'!$B$4="EU10L",Leistungsdaten!G41,IF('Planungstool Heizlast'!$B$4="EU08L",Leistungsdaten!C41,IF('Planungstool Heizlast'!$B$4="EU15L",O41,IF('Planungstool Heizlast'!$B$4="EU20L",S41,"")))))*$B$268</f>
        <v>9.502779132692563</v>
      </c>
      <c r="X41" s="1">
        <f t="shared" si="1"/>
        <v>-1.7355944694610566</v>
      </c>
    </row>
    <row r="42" spans="1:24" x14ac:dyDescent="0.3">
      <c r="A42">
        <v>-16.9701147798066</v>
      </c>
      <c r="B42">
        <v>6.5709819070162796</v>
      </c>
      <c r="C42">
        <f>IF(A42&lt;'Planungstool Heizlast'!$B$8,'Planungstool Heizlast'!$B$21,IF(A42&gt;15,'Planungstool Heizlast'!$B$20,'Planungstool Heizlast'!$B$19/(15-'Planungstool Heizlast'!$B$8)*(15-Leistungsdaten!A42)+'Planungstool Heizlast'!$B$20))</f>
        <v>9.502779132692563</v>
      </c>
      <c r="E42">
        <v>-12.3826555303903</v>
      </c>
      <c r="F42">
        <v>7.8123805114903098</v>
      </c>
      <c r="G42">
        <f>IF(E42&lt;'Planungstool Heizlast'!$B$8,'Planungstool Heizlast'!$B$21,IF(E42&gt;15,'Planungstool Heizlast'!$B$20,'Planungstool Heizlast'!$B$19/(15-'Planungstool Heizlast'!$B$8)*(15-Leistungsdaten!E42)+'Planungstool Heizlast'!$B$20))</f>
        <v>9.502779132692563</v>
      </c>
      <c r="I42">
        <v>-13.9198277990302</v>
      </c>
      <c r="J42">
        <v>11.4351351747372</v>
      </c>
      <c r="K42">
        <f>IF(I42&lt;'Planungstool Heizlast'!$B$8,'Planungstool Heizlast'!$B$21,IF(I42&gt;15,'Planungstool Heizlast'!$B$20,'Planungstool Heizlast'!$B$19/(15-'Planungstool Heizlast'!$B$8)*(15-Leistungsdaten!I42)+'Planungstool Heizlast'!$B$20))</f>
        <v>9.502779132692563</v>
      </c>
      <c r="M42">
        <v>-11.3440039565382</v>
      </c>
      <c r="N42">
        <v>15.0717721512937</v>
      </c>
      <c r="O42">
        <f>IF(M42&lt;'Planungstool Heizlast'!$B$8,'Planungstool Heizlast'!$B$21,IF(M42&gt;15,'Planungstool Heizlast'!$B$20,'Planungstool Heizlast'!$B$19/(15-'Planungstool Heizlast'!$B$8)*(15-Leistungsdaten!M42)+'Planungstool Heizlast'!$B$20))</f>
        <v>9.2850845181141857</v>
      </c>
      <c r="Q42">
        <v>-11.9660181666017</v>
      </c>
      <c r="R42">
        <v>19.5529993306452</v>
      </c>
      <c r="S42">
        <f>IF(Q42&lt;'Planungstool Heizlast'!$B$8,'Planungstool Heizlast'!$B$21,IF(Q42&gt;15,'Planungstool Heizlast'!$B$20,'Planungstool Heizlast'!$B$19/(15-'Planungstool Heizlast'!$B$8)*(15-Leistungsdaten!Q42)+'Planungstool Heizlast'!$B$20))</f>
        <v>9.4915021407075635</v>
      </c>
      <c r="U42" s="1">
        <f>IF('Planungstool Heizlast'!$B$4="EU13L",Leistungsdaten!I42,IF('Planungstool Heizlast'!$B$4="EU10L",E42,IF('Planungstool Heizlast'!$B$4="EU08L",A42,IF('Planungstool Heizlast'!$B$4="EU15L",M42,IF('Planungstool Heizlast'!$B$4="EU20L",Q42,"")))))</f>
        <v>-12.3826555303903</v>
      </c>
      <c r="V42" s="1">
        <f>IF(OR('Planungstool Heizlast'!$B$9="Fußbodenheizung 35°C",'Planungstool Heizlast'!$B$9="Niedertemperaturheizkörper 45°C"),IF('Planungstool Heizlast'!$B$4="EU13L",Leistungsdaten!J42,IF('Planungstool Heizlast'!$B$4="EU10L",Leistungsdaten!F42,IF('Planungstool Heizlast'!$B$4="EU08L",Leistungsdaten!B42,IF('Planungstool Heizlast'!$B$4="EU15L",N42,IF('Planungstool Heizlast'!$B$4="EU20L",R42,""))))),IF('Planungstool Heizlast'!$B$4="EU13L",Leistungsdaten!J42,IF('Planungstool Heizlast'!$B$4="EU10L",Leistungsdaten!F42,IF('Planungstool Heizlast'!$B$4="EU08L",Leistungsdaten!B42,IF('Planungstool Heizlast'!$B$4="EU15L",N42,IF('Planungstool Heizlast'!$B$4="EU20L",R42,"")))))*0.9)*'Planungstool Heizlast'!$B$5</f>
        <v>7.8123805114903098</v>
      </c>
      <c r="W42" s="1">
        <f>IF('Planungstool Heizlast'!$B$4="EU13L",Leistungsdaten!K42,IF('Planungstool Heizlast'!$B$4="EU10L",Leistungsdaten!G42,IF('Planungstool Heizlast'!$B$4="EU08L",Leistungsdaten!C42,IF('Planungstool Heizlast'!$B$4="EU15L",O42,IF('Planungstool Heizlast'!$B$4="EU20L",S42,"")))))*$B$268</f>
        <v>9.502779132692563</v>
      </c>
      <c r="X42" s="1">
        <f t="shared" si="1"/>
        <v>-1.6903986212022533</v>
      </c>
    </row>
    <row r="43" spans="1:24" x14ac:dyDescent="0.3">
      <c r="A43">
        <v>-16.7563871077713</v>
      </c>
      <c r="B43">
        <v>6.6093361777475401</v>
      </c>
      <c r="C43">
        <f>IF(A43&lt;'Planungstool Heizlast'!$B$8,'Planungstool Heizlast'!$B$21,IF(A43&gt;15,'Planungstool Heizlast'!$B$20,'Planungstool Heizlast'!$B$19/(15-'Planungstool Heizlast'!$B$8)*(15-Leistungsdaten!A43)+'Planungstool Heizlast'!$B$20))</f>
        <v>9.502779132692563</v>
      </c>
      <c r="E43">
        <v>-12.162337664684999</v>
      </c>
      <c r="F43">
        <v>7.8575148436820346</v>
      </c>
      <c r="G43">
        <f>IF(E43&lt;'Planungstool Heizlast'!$B$8,'Planungstool Heizlast'!$B$21,IF(E43&gt;15,'Planungstool Heizlast'!$B$20,'Planungstool Heizlast'!$B$19/(15-'Planungstool Heizlast'!$B$8)*(15-Leistungsdaten!E43)+'Planungstool Heizlast'!$B$20))</f>
        <v>9.502779132692563</v>
      </c>
      <c r="I43">
        <v>-13.682030879070901</v>
      </c>
      <c r="J43">
        <v>11.489275962455901</v>
      </c>
      <c r="K43">
        <f>IF(I43&lt;'Planungstool Heizlast'!$B$8,'Planungstool Heizlast'!$B$21,IF(I43&gt;15,'Planungstool Heizlast'!$B$20,'Planungstool Heizlast'!$B$19/(15-'Planungstool Heizlast'!$B$8)*(15-Leistungsdaten!I43)+'Planungstool Heizlast'!$B$20))</f>
        <v>9.502779132692563</v>
      </c>
      <c r="M43">
        <v>-11.1084042327776</v>
      </c>
      <c r="N43">
        <v>15.129521821796001</v>
      </c>
      <c r="O43">
        <f>IF(M43&lt;'Planungstool Heizlast'!$B$8,'Planungstool Heizlast'!$B$21,IF(M43&gt;15,'Planungstool Heizlast'!$B$20,'Planungstool Heizlast'!$B$19/(15-'Planungstool Heizlast'!$B$8)*(15-Leistungsdaten!M43)+'Planungstool Heizlast'!$B$20))</f>
        <v>9.2068999138470993</v>
      </c>
      <c r="Q43">
        <v>-11.724778390589501</v>
      </c>
      <c r="R43">
        <v>19.657096168648199</v>
      </c>
      <c r="S43">
        <f>IF(Q43&lt;'Planungstool Heizlast'!$B$8,'Planungstool Heizlast'!$B$21,IF(Q43&gt;15,'Planungstool Heizlast'!$B$20,'Planungstool Heizlast'!$B$19/(15-'Planungstool Heizlast'!$B$8)*(15-Leistungsdaten!Q43)+'Planungstool Heizlast'!$B$20))</f>
        <v>9.4114458650891741</v>
      </c>
      <c r="U43" s="1">
        <f>IF('Planungstool Heizlast'!$B$4="EU13L",Leistungsdaten!I43,IF('Planungstool Heizlast'!$B$4="EU10L",E43,IF('Planungstool Heizlast'!$B$4="EU08L",A43,IF('Planungstool Heizlast'!$B$4="EU15L",M43,IF('Planungstool Heizlast'!$B$4="EU20L",Q43,"")))))</f>
        <v>-12.162337664684999</v>
      </c>
      <c r="V43" s="1">
        <f>IF(OR('Planungstool Heizlast'!$B$9="Fußbodenheizung 35°C",'Planungstool Heizlast'!$B$9="Niedertemperaturheizkörper 45°C"),IF('Planungstool Heizlast'!$B$4="EU13L",Leistungsdaten!J43,IF('Planungstool Heizlast'!$B$4="EU10L",Leistungsdaten!F43,IF('Planungstool Heizlast'!$B$4="EU08L",Leistungsdaten!B43,IF('Planungstool Heizlast'!$B$4="EU15L",N43,IF('Planungstool Heizlast'!$B$4="EU20L",R43,""))))),IF('Planungstool Heizlast'!$B$4="EU13L",Leistungsdaten!J43,IF('Planungstool Heizlast'!$B$4="EU10L",Leistungsdaten!F43,IF('Planungstool Heizlast'!$B$4="EU08L",Leistungsdaten!B43,IF('Planungstool Heizlast'!$B$4="EU15L",N43,IF('Planungstool Heizlast'!$B$4="EU20L",R43,"")))))*0.9)*'Planungstool Heizlast'!$B$5</f>
        <v>7.8575148436820346</v>
      </c>
      <c r="W43" s="1">
        <f>IF('Planungstool Heizlast'!$B$4="EU13L",Leistungsdaten!K43,IF('Planungstool Heizlast'!$B$4="EU10L",Leistungsdaten!G43,IF('Planungstool Heizlast'!$B$4="EU08L",Leistungsdaten!C43,IF('Planungstool Heizlast'!$B$4="EU15L",O43,IF('Planungstool Heizlast'!$B$4="EU20L",S43,"")))))*$B$268</f>
        <v>9.502779132692563</v>
      </c>
      <c r="X43" s="1">
        <f t="shared" si="1"/>
        <v>-1.6452642890105285</v>
      </c>
    </row>
    <row r="44" spans="1:24" x14ac:dyDescent="0.3">
      <c r="A44">
        <v>-16.542515795222499</v>
      </c>
      <c r="B44">
        <v>6.6478481697916001</v>
      </c>
      <c r="C44">
        <f>IF(A44&lt;'Planungstool Heizlast'!$B$8,'Planungstool Heizlast'!$B$21,IF(A44&gt;15,'Planungstool Heizlast'!$B$20,'Planungstool Heizlast'!$B$19/(15-'Planungstool Heizlast'!$B$8)*(15-Leistungsdaten!A44)+'Planungstool Heizlast'!$B$20))</f>
        <v>9.502779132692563</v>
      </c>
      <c r="E44">
        <v>-11.9419411504033</v>
      </c>
      <c r="F44">
        <v>7.9025854067437491</v>
      </c>
      <c r="G44">
        <f>IF(E44&lt;'Planungstool Heizlast'!$B$8,'Planungstool Heizlast'!$B$21,IF(E44&gt;15,'Planungstool Heizlast'!$B$20,'Planungstool Heizlast'!$B$19/(15-'Planungstool Heizlast'!$B$8)*(15-Leistungsdaten!E44)+'Planungstool Heizlast'!$B$20))</f>
        <v>9.4835120974538754</v>
      </c>
      <c r="I44">
        <v>-13.4441100596799</v>
      </c>
      <c r="J44">
        <v>11.543263708089899</v>
      </c>
      <c r="K44">
        <f>IF(I44&lt;'Planungstool Heizlast'!$B$8,'Planungstool Heizlast'!$B$21,IF(I44&gt;15,'Planungstool Heizlast'!$B$20,'Planungstool Heizlast'!$B$19/(15-'Planungstool Heizlast'!$B$8)*(15-Leistungsdaten!I44)+'Planungstool Heizlast'!$B$20))</f>
        <v>9.502779132692563</v>
      </c>
      <c r="M44">
        <v>-10.872699059377601</v>
      </c>
      <c r="N44">
        <v>15.187090171960399</v>
      </c>
      <c r="O44">
        <f>IF(M44&lt;'Planungstool Heizlast'!$B$8,'Planungstool Heizlast'!$B$21,IF(M44&gt;15,'Planungstool Heizlast'!$B$20,'Planungstool Heizlast'!$B$19/(15-'Planungstool Heizlast'!$B$8)*(15-Leistungsdaten!M44)+'Planungstool Heizlast'!$B$20))</f>
        <v>9.1286803157430292</v>
      </c>
      <c r="Q44">
        <v>-11.483277827560499</v>
      </c>
      <c r="R44">
        <v>19.761228036074201</v>
      </c>
      <c r="S44">
        <f>IF(Q44&lt;'Planungstool Heizlast'!$B$8,'Planungstool Heizlast'!$B$21,IF(Q44&gt;15,'Planungstool Heizlast'!$B$20,'Planungstool Heizlast'!$B$19/(15-'Planungstool Heizlast'!$B$8)*(15-Leistungsdaten!Q44)+'Planungstool Heizlast'!$B$20))</f>
        <v>9.3313030463739572</v>
      </c>
      <c r="U44" s="1">
        <f>IF('Planungstool Heizlast'!$B$4="EU13L",Leistungsdaten!I44,IF('Planungstool Heizlast'!$B$4="EU10L",E44,IF('Planungstool Heizlast'!$B$4="EU08L",A44,IF('Planungstool Heizlast'!$B$4="EU15L",M44,IF('Planungstool Heizlast'!$B$4="EU20L",Q44,"")))))</f>
        <v>-11.9419411504033</v>
      </c>
      <c r="V44" s="1">
        <f>IF(OR('Planungstool Heizlast'!$B$9="Fußbodenheizung 35°C",'Planungstool Heizlast'!$B$9="Niedertemperaturheizkörper 45°C"),IF('Planungstool Heizlast'!$B$4="EU13L",Leistungsdaten!J44,IF('Planungstool Heizlast'!$B$4="EU10L",Leistungsdaten!F44,IF('Planungstool Heizlast'!$B$4="EU08L",Leistungsdaten!B44,IF('Planungstool Heizlast'!$B$4="EU15L",N44,IF('Planungstool Heizlast'!$B$4="EU20L",R44,""))))),IF('Planungstool Heizlast'!$B$4="EU13L",Leistungsdaten!J44,IF('Planungstool Heizlast'!$B$4="EU10L",Leistungsdaten!F44,IF('Planungstool Heizlast'!$B$4="EU08L",Leistungsdaten!B44,IF('Planungstool Heizlast'!$B$4="EU15L",N44,IF('Planungstool Heizlast'!$B$4="EU20L",R44,"")))))*0.9)*'Planungstool Heizlast'!$B$5</f>
        <v>7.9025854067437491</v>
      </c>
      <c r="W44" s="1">
        <f>IF('Planungstool Heizlast'!$B$4="EU13L",Leistungsdaten!K44,IF('Planungstool Heizlast'!$B$4="EU10L",Leistungsdaten!G44,IF('Planungstool Heizlast'!$B$4="EU08L",Leistungsdaten!C44,IF('Planungstool Heizlast'!$B$4="EU15L",O44,IF('Planungstool Heizlast'!$B$4="EU20L",S44,"")))))*$B$268</f>
        <v>9.4835120974538754</v>
      </c>
      <c r="X44" s="1">
        <f t="shared" si="1"/>
        <v>-1.5809266907101263</v>
      </c>
    </row>
    <row r="45" spans="1:24" x14ac:dyDescent="0.3">
      <c r="A45">
        <v>-16.3285014089032</v>
      </c>
      <c r="B45">
        <v>6.6865142840312899</v>
      </c>
      <c r="C45">
        <f>IF(A45&lt;'Planungstool Heizlast'!$B$8,'Planungstool Heizlast'!$B$21,IF(A45&gt;15,'Planungstool Heizlast'!$B$20,'Planungstool Heizlast'!$B$19/(15-'Planungstool Heizlast'!$B$8)*(15-Leistungsdaten!A45)+'Planungstool Heizlast'!$B$20))</f>
        <v>9.502779132692563</v>
      </c>
      <c r="E45">
        <v>-11.7214660768299</v>
      </c>
      <c r="F45">
        <v>7.9475898762142245</v>
      </c>
      <c r="G45">
        <f>IF(E45&lt;'Planungstool Heizlast'!$B$8,'Planungstool Heizlast'!$B$21,IF(E45&gt;15,'Planungstool Heizlast'!$B$20,'Planungstool Heizlast'!$B$19/(15-'Planungstool Heizlast'!$B$8)*(15-Leistungsdaten!E45)+'Planungstool Heizlast'!$B$20))</f>
        <v>9.4103466620155487</v>
      </c>
      <c r="I45">
        <v>-13.2060663338141</v>
      </c>
      <c r="J45">
        <v>11.5970883475268</v>
      </c>
      <c r="K45">
        <f>IF(I45&lt;'Planungstool Heizlast'!$B$8,'Planungstool Heizlast'!$B$21,IF(I45&gt;15,'Planungstool Heizlast'!$B$20,'Planungstool Heizlast'!$B$19/(15-'Planungstool Heizlast'!$B$8)*(15-Leistungsdaten!I45)+'Planungstool Heizlast'!$B$20))</f>
        <v>9.502779132692563</v>
      </c>
      <c r="M45">
        <v>-10.6368892534166</v>
      </c>
      <c r="N45">
        <v>15.2444660280136</v>
      </c>
      <c r="O45">
        <f>IF(M45&lt;'Planungstool Heizlast'!$B$8,'Planungstool Heizlast'!$B$21,IF(M45&gt;15,'Planungstool Heizlast'!$B$20,'Planungstool Heizlast'!$B$19/(15-'Planungstool Heizlast'!$B$8)*(15-Leistungsdaten!M45)+'Planungstool Heizlast'!$B$20))</f>
        <v>9.050425994952338</v>
      </c>
      <c r="Q45">
        <v>-11.2415160264169</v>
      </c>
      <c r="R45">
        <v>19.865375976773301</v>
      </c>
      <c r="S45">
        <f>IF(Q45&lt;'Planungstool Heizlast'!$B$8,'Planungstool Heizlast'!$B$21,IF(Q45&gt;15,'Planungstool Heizlast'!$B$20,'Planungstool Heizlast'!$B$19/(15-'Planungstool Heizlast'!$B$8)*(15-Leistungsdaten!Q45)+'Planungstool Heizlast'!$B$20))</f>
        <v>9.2510735348635045</v>
      </c>
      <c r="U45" s="1">
        <f>IF('Planungstool Heizlast'!$B$4="EU13L",Leistungsdaten!I45,IF('Planungstool Heizlast'!$B$4="EU10L",E45,IF('Planungstool Heizlast'!$B$4="EU08L",A45,IF('Planungstool Heizlast'!$B$4="EU15L",M45,IF('Planungstool Heizlast'!$B$4="EU20L",Q45,"")))))</f>
        <v>-11.7214660768299</v>
      </c>
      <c r="V45" s="1">
        <f>IF(OR('Planungstool Heizlast'!$B$9="Fußbodenheizung 35°C",'Planungstool Heizlast'!$B$9="Niedertemperaturheizkörper 45°C"),IF('Planungstool Heizlast'!$B$4="EU13L",Leistungsdaten!J45,IF('Planungstool Heizlast'!$B$4="EU10L",Leistungsdaten!F45,IF('Planungstool Heizlast'!$B$4="EU08L",Leistungsdaten!B45,IF('Planungstool Heizlast'!$B$4="EU15L",N45,IF('Planungstool Heizlast'!$B$4="EU20L",R45,""))))),IF('Planungstool Heizlast'!$B$4="EU13L",Leistungsdaten!J45,IF('Planungstool Heizlast'!$B$4="EU10L",Leistungsdaten!F45,IF('Planungstool Heizlast'!$B$4="EU08L",Leistungsdaten!B45,IF('Planungstool Heizlast'!$B$4="EU15L",N45,IF('Planungstool Heizlast'!$B$4="EU20L",R45,"")))))*0.9)*'Planungstool Heizlast'!$B$5</f>
        <v>7.9475898762142245</v>
      </c>
      <c r="W45" s="1">
        <f>IF('Planungstool Heizlast'!$B$4="EU13L",Leistungsdaten!K45,IF('Planungstool Heizlast'!$B$4="EU10L",Leistungsdaten!G45,IF('Planungstool Heizlast'!$B$4="EU08L",Leistungsdaten!C45,IF('Planungstool Heizlast'!$B$4="EU15L",O45,IF('Planungstool Heizlast'!$B$4="EU20L",S45,"")))))*$B$268</f>
        <v>9.4103466620155487</v>
      </c>
      <c r="X45" s="1">
        <f t="shared" si="1"/>
        <v>-1.4627567858013242</v>
      </c>
    </row>
    <row r="46" spans="1:24" x14ac:dyDescent="0.3">
      <c r="A46">
        <v>-16.114344533426401</v>
      </c>
      <c r="B46">
        <v>6.7253308759656596</v>
      </c>
      <c r="C46">
        <f>IF(A46&lt;'Planungstool Heizlast'!$B$8,'Planungstool Heizlast'!$B$21,IF(A46&gt;15,'Planungstool Heizlast'!$B$20,'Planungstool Heizlast'!$B$19/(15-'Planungstool Heizlast'!$B$8)*(15-Leistungsdaten!A46)+'Planungstool Heizlast'!$B$20))</f>
        <v>9.502779132692563</v>
      </c>
      <c r="E46">
        <v>-11.500912528026999</v>
      </c>
      <c r="F46">
        <v>7.9925258549919507</v>
      </c>
      <c r="G46">
        <f>IF(E46&lt;'Planungstool Heizlast'!$B$8,'Planungstool Heizlast'!$B$21,IF(E46&gt;15,'Planungstool Heizlast'!$B$20,'Planungstool Heizlast'!$B$19/(15-'Planungstool Heizlast'!$B$8)*(15-Leistungsdaten!E46)+'Planungstool Heizlast'!$B$20))</f>
        <v>9.3371551842938771</v>
      </c>
      <c r="I46">
        <v>-12.9679007005297</v>
      </c>
      <c r="J46">
        <v>11.6507395930971</v>
      </c>
      <c r="K46">
        <f>IF(I46&lt;'Planungstool Heizlast'!$B$8,'Planungstool Heizlast'!$B$21,IF(I46&gt;15,'Planungstool Heizlast'!$B$20,'Planungstool Heizlast'!$B$19/(15-'Planungstool Heizlast'!$B$8)*(15-Leistungsdaten!I46)+'Planungstool Heizlast'!$B$20))</f>
        <v>9.502779132692563</v>
      </c>
      <c r="M46">
        <v>-10.400975638987401</v>
      </c>
      <c r="N46">
        <v>15.301637972687001</v>
      </c>
      <c r="O46">
        <f>IF(M46&lt;'Planungstool Heizlast'!$B$8,'Planungstool Heizlast'!$B$21,IF(M46&gt;15,'Planungstool Heizlast'!$B$20,'Planungstool Heizlast'!$B$19/(15-'Planungstool Heizlast'!$B$8)*(15-Leistungsdaten!M46)+'Planungstool Heizlast'!$B$20))</f>
        <v>8.9721372249531548</v>
      </c>
      <c r="Q46">
        <v>-10.999492536061</v>
      </c>
      <c r="R46">
        <v>19.969520417332198</v>
      </c>
      <c r="S46">
        <f>IF(Q46&lt;'Planungstool Heizlast'!$B$8,'Planungstool Heizlast'!$B$21,IF(Q46&gt;15,'Planungstool Heizlast'!$B$20,'Planungstool Heizlast'!$B$19/(15-'Planungstool Heizlast'!$B$8)*(15-Leistungsdaten!Q46)+'Planungstool Heizlast'!$B$20))</f>
        <v>9.170757180859443</v>
      </c>
      <c r="U46" s="1">
        <f>IF('Planungstool Heizlast'!$B$4="EU13L",Leistungsdaten!I46,IF('Planungstool Heizlast'!$B$4="EU10L",E46,IF('Planungstool Heizlast'!$B$4="EU08L",A46,IF('Planungstool Heizlast'!$B$4="EU15L",M46,IF('Planungstool Heizlast'!$B$4="EU20L",Q46,"")))))</f>
        <v>-11.500912528026999</v>
      </c>
      <c r="V46" s="1">
        <f>IF(OR('Planungstool Heizlast'!$B$9="Fußbodenheizung 35°C",'Planungstool Heizlast'!$B$9="Niedertemperaturheizkörper 45°C"),IF('Planungstool Heizlast'!$B$4="EU13L",Leistungsdaten!J46,IF('Planungstool Heizlast'!$B$4="EU10L",Leistungsdaten!F46,IF('Planungstool Heizlast'!$B$4="EU08L",Leistungsdaten!B46,IF('Planungstool Heizlast'!$B$4="EU15L",N46,IF('Planungstool Heizlast'!$B$4="EU20L",R46,""))))),IF('Planungstool Heizlast'!$B$4="EU13L",Leistungsdaten!J46,IF('Planungstool Heizlast'!$B$4="EU10L",Leistungsdaten!F46,IF('Planungstool Heizlast'!$B$4="EU08L",Leistungsdaten!B46,IF('Planungstool Heizlast'!$B$4="EU15L",N46,IF('Planungstool Heizlast'!$B$4="EU20L",R46,"")))))*0.9)*'Planungstool Heizlast'!$B$5</f>
        <v>7.9925258549919507</v>
      </c>
      <c r="W46" s="1">
        <f>IF('Planungstool Heizlast'!$B$4="EU13L",Leistungsdaten!K46,IF('Planungstool Heizlast'!$B$4="EU10L",Leistungsdaten!G46,IF('Planungstool Heizlast'!$B$4="EU08L",Leistungsdaten!C46,IF('Planungstool Heizlast'!$B$4="EU15L",O46,IF('Planungstool Heizlast'!$B$4="EU20L",S46,"")))))*$B$268</f>
        <v>9.3371551842938771</v>
      </c>
      <c r="X46" s="1">
        <f>V46-W46</f>
        <v>-1.3446293293019265</v>
      </c>
    </row>
    <row r="47" spans="1:24" x14ac:dyDescent="0.3">
      <c r="A47">
        <v>-15.9000457707713</v>
      </c>
      <c r="B47">
        <v>6.7642942549694203</v>
      </c>
      <c r="C47">
        <f>IF(A47&lt;'Planungstool Heizlast'!$B$8,'Planungstool Heizlast'!$B$21,IF(A47&gt;15,'Planungstool Heizlast'!$B$20,'Planungstool Heizlast'!$B$19/(15-'Planungstool Heizlast'!$B$8)*(15-Leistungsdaten!A47)+'Planungstool Heizlast'!$B$20))</f>
        <v>9.502779132692563</v>
      </c>
      <c r="E47">
        <v>-11.280280583140399</v>
      </c>
      <c r="F47">
        <v>8.0373908720680038</v>
      </c>
      <c r="G47">
        <f>IF(E47&lt;'Planungstool Heizlast'!$B$8,'Planungstool Heizlast'!$B$21,IF(E47&gt;15,'Planungstool Heizlast'!$B$20,'Planungstool Heizlast'!$B$19/(15-'Planungstool Heizlast'!$B$8)*(15-Leistungsdaten!E47)+'Planungstool Heizlast'!$B$20))</f>
        <v>9.2639376905536679</v>
      </c>
      <c r="I47">
        <v>-12.729614164982801</v>
      </c>
      <c r="J47">
        <v>11.7042069285951</v>
      </c>
      <c r="K47">
        <f>IF(I47&lt;'Planungstool Heizlast'!$B$8,'Planungstool Heizlast'!$B$21,IF(I47&gt;15,'Planungstool Heizlast'!$B$20,'Planungstool Heizlast'!$B$19/(15-'Planungstool Heizlast'!$B$8)*(15-Leistungsdaten!I47)+'Planungstool Heizlast'!$B$20))</f>
        <v>9.502779132692563</v>
      </c>
      <c r="M47">
        <v>-10.164959047196801</v>
      </c>
      <c r="N47">
        <v>15.358594340097801</v>
      </c>
      <c r="O47">
        <f>IF(M47&lt;'Planungstool Heizlast'!$B$8,'Planungstool Heizlast'!$B$21,IF(M47&gt;15,'Planungstool Heizlast'!$B$20,'Planungstool Heizlast'!$B$19/(15-'Planungstool Heizlast'!$B$8)*(15-Leistungsdaten!M47)+'Planungstool Heizlast'!$B$20))</f>
        <v>8.8938142815512116</v>
      </c>
      <c r="Q47">
        <v>-10.7572069053949</v>
      </c>
      <c r="R47">
        <v>20.073641148435701</v>
      </c>
      <c r="S47">
        <f>IF(Q47&lt;'Planungstool Heizlast'!$B$8,'Planungstool Heizlast'!$B$21,IF(Q47&gt;15,'Planungstool Heizlast'!$B$20,'Planungstool Heizlast'!$B$19/(15-'Planungstool Heizlast'!$B$8)*(15-Leistungsdaten!Q47)+'Planungstool Heizlast'!$B$20))</f>
        <v>9.0903538346633361</v>
      </c>
      <c r="U47" s="1">
        <f>IF('Planungstool Heizlast'!$B$4="EU13L",Leistungsdaten!I47,IF('Planungstool Heizlast'!$B$4="EU10L",E47,IF('Planungstool Heizlast'!$B$4="EU08L",A47,IF('Planungstool Heizlast'!$B$4="EU15L",M47,IF('Planungstool Heizlast'!$B$4="EU20L",Q47,"")))))</f>
        <v>-11.280280583140399</v>
      </c>
      <c r="V47" s="1">
        <f>IF(OR('Planungstool Heizlast'!$B$9="Fußbodenheizung 35°C",'Planungstool Heizlast'!$B$9="Niedertemperaturheizkörper 45°C"),IF('Planungstool Heizlast'!$B$4="EU13L",Leistungsdaten!J47,IF('Planungstool Heizlast'!$B$4="EU10L",Leistungsdaten!F47,IF('Planungstool Heizlast'!$B$4="EU08L",Leistungsdaten!B47,IF('Planungstool Heizlast'!$B$4="EU15L",N47,IF('Planungstool Heizlast'!$B$4="EU20L",R47,""))))),IF('Planungstool Heizlast'!$B$4="EU13L",Leistungsdaten!J47,IF('Planungstool Heizlast'!$B$4="EU10L",Leistungsdaten!F47,IF('Planungstool Heizlast'!$B$4="EU08L",Leistungsdaten!B47,IF('Planungstool Heizlast'!$B$4="EU15L",N47,IF('Planungstool Heizlast'!$B$4="EU20L",R47,"")))))*0.9)*'Planungstool Heizlast'!$B$5</f>
        <v>8.0373908720680038</v>
      </c>
      <c r="W47" s="1">
        <f>IF('Planungstool Heizlast'!$B$4="EU13L",Leistungsdaten!K47,IF('Planungstool Heizlast'!$B$4="EU10L",Leistungsdaten!G47,IF('Planungstool Heizlast'!$B$4="EU08L",Leistungsdaten!C47,IF('Planungstool Heizlast'!$B$4="EU15L",O47,IF('Planungstool Heizlast'!$B$4="EU20L",S47,"")))))*$B$268</f>
        <v>9.2639376905536679</v>
      </c>
      <c r="X47" s="1">
        <f t="shared" si="1"/>
        <v>-1.226546818485664</v>
      </c>
    </row>
    <row r="48" spans="1:24" x14ac:dyDescent="0.3">
      <c r="A48">
        <v>-15.6856057397875</v>
      </c>
      <c r="B48">
        <v>6.8034006835390999</v>
      </c>
      <c r="C48">
        <f>IF(A48&lt;'Planungstool Heizlast'!$B$8,'Planungstool Heizlast'!$B$21,IF(A48&gt;15,'Planungstool Heizlast'!$B$20,'Planungstool Heizlast'!$B$19/(15-'Planungstool Heizlast'!$B$8)*(15-Leistungsdaten!A48)+'Planungstool Heizlast'!$B$20))</f>
        <v>9.502779132692563</v>
      </c>
      <c r="E48">
        <v>-11.059570316695501</v>
      </c>
      <c r="F48">
        <v>8.0821823812333129</v>
      </c>
      <c r="G48">
        <f>IF(E48&lt;'Planungstool Heizlast'!$B$8,'Planungstool Heizlast'!$B$21,IF(E48&gt;15,'Planungstool Heizlast'!$B$20,'Planungstool Heizlast'!$B$19/(15-'Planungstool Heizlast'!$B$8)*(15-Leistungsdaten!E48)+'Planungstool Heizlast'!$B$20))</f>
        <v>9.1906942055264409</v>
      </c>
      <c r="I48">
        <v>-12.4912077384294</v>
      </c>
      <c r="J48">
        <v>11.7574796041967</v>
      </c>
      <c r="K48">
        <f>IF(I48&lt;'Planungstool Heizlast'!$B$8,'Planungstool Heizlast'!$B$21,IF(I48&gt;15,'Planungstool Heizlast'!$B$20,'Planungstool Heizlast'!$B$19/(15-'Planungstool Heizlast'!$B$8)*(15-Leistungsdaten!I48)+'Planungstool Heizlast'!$B$20))</f>
        <v>9.502779132692563</v>
      </c>
      <c r="M48">
        <v>-9.9288403161662799</v>
      </c>
      <c r="N48">
        <v>15.4153232105268</v>
      </c>
      <c r="O48">
        <f>IF(M48&lt;'Planungstool Heizlast'!$B$8,'Planungstool Heizlast'!$B$21,IF(M48&gt;15,'Planungstool Heizlast'!$B$20,'Planungstool Heizlast'!$B$19/(15-'Planungstool Heizlast'!$B$8)*(15-Leistungsdaten!M48)+'Planungstool Heizlast'!$B$20))</f>
        <v>8.8154574428800991</v>
      </c>
      <c r="Q48">
        <v>-10.514658683320899</v>
      </c>
      <c r="R48">
        <v>20.1777173056688</v>
      </c>
      <c r="S48">
        <f>IF(Q48&lt;'Planungstool Heizlast'!$B$8,'Planungstool Heizlast'!$B$21,IF(Q48&gt;15,'Planungstool Heizlast'!$B$20,'Planungstool Heizlast'!$B$19/(15-'Planungstool Heizlast'!$B$8)*(15-Leistungsdaten!Q48)+'Planungstool Heizlast'!$B$20))</f>
        <v>9.009863346576811</v>
      </c>
      <c r="U48" s="1">
        <f>IF('Planungstool Heizlast'!$B$4="EU13L",Leistungsdaten!I48,IF('Planungstool Heizlast'!$B$4="EU10L",E48,IF('Planungstool Heizlast'!$B$4="EU08L",A48,IF('Planungstool Heizlast'!$B$4="EU15L",M48,IF('Planungstool Heizlast'!$B$4="EU20L",Q48,"")))))</f>
        <v>-11.059570316695501</v>
      </c>
      <c r="V48" s="1">
        <f>IF(OR('Planungstool Heizlast'!$B$9="Fußbodenheizung 35°C",'Planungstool Heizlast'!$B$9="Niedertemperaturheizkörper 45°C"),IF('Planungstool Heizlast'!$B$4="EU13L",Leistungsdaten!J48,IF('Planungstool Heizlast'!$B$4="EU10L",Leistungsdaten!F48,IF('Planungstool Heizlast'!$B$4="EU08L",Leistungsdaten!B48,IF('Planungstool Heizlast'!$B$4="EU15L",N48,IF('Planungstool Heizlast'!$B$4="EU20L",R48,""))))),IF('Planungstool Heizlast'!$B$4="EU13L",Leistungsdaten!J48,IF('Planungstool Heizlast'!$B$4="EU10L",Leistungsdaten!F48,IF('Planungstool Heizlast'!$B$4="EU08L",Leistungsdaten!B48,IF('Planungstool Heizlast'!$B$4="EU15L",N48,IF('Planungstool Heizlast'!$B$4="EU20L",R48,"")))))*0.9)*'Planungstool Heizlast'!$B$5</f>
        <v>8.0821823812333129</v>
      </c>
      <c r="W48" s="1">
        <f>IF('Planungstool Heizlast'!$B$4="EU13L",Leistungsdaten!K48,IF('Planungstool Heizlast'!$B$4="EU10L",Leistungsdaten!G48,IF('Planungstool Heizlast'!$B$4="EU08L",Leistungsdaten!C48,IF('Planungstool Heizlast'!$B$4="EU15L",O48,IF('Planungstool Heizlast'!$B$4="EU20L",S48,"")))))*$B$268</f>
        <v>9.1906942055264409</v>
      </c>
      <c r="X48" s="1">
        <f t="shared" si="1"/>
        <v>-1.108511824293128</v>
      </c>
    </row>
    <row r="49" spans="1:24" x14ac:dyDescent="0.3">
      <c r="A49">
        <v>-15.4710250757074</v>
      </c>
      <c r="B49">
        <v>6.8426463765256003</v>
      </c>
      <c r="C49">
        <f>IF(A49&lt;'Planungstool Heizlast'!$B$8,'Planungstool Heizlast'!$B$21,IF(A49&gt;15,'Planungstool Heizlast'!$B$20,'Planungstool Heizlast'!$B$19/(15-'Planungstool Heizlast'!$B$8)*(15-Leistungsdaten!A49)+'Planungstool Heizlast'!$B$20))</f>
        <v>9.502779132692563</v>
      </c>
      <c r="E49">
        <v>-10.838781798883399</v>
      </c>
      <c r="F49">
        <v>8.1268977597597107</v>
      </c>
      <c r="G49">
        <f>IF(E49&lt;'Planungstool Heizlast'!$B$8,'Planungstool Heizlast'!$B$21,IF(E49&gt;15,'Planungstool Heizlast'!$B$20,'Planungstool Heizlast'!$B$19/(15-'Planungstool Heizlast'!$B$8)*(15-Leistungsdaten!E49)+'Planungstool Heizlast'!$B$20))</f>
        <v>9.117424752505368</v>
      </c>
      <c r="I49">
        <v>-12.252682438224699</v>
      </c>
      <c r="J49">
        <v>11.8105466312693</v>
      </c>
      <c r="K49">
        <f>IF(I49&lt;'Planungstool Heizlast'!$B$8,'Planungstool Heizlast'!$B$21,IF(I49&gt;15,'Planungstool Heizlast'!$B$20,'Planungstool Heizlast'!$B$19/(15-'Planungstool Heizlast'!$B$8)*(15-Leistungsdaten!I49)+'Planungstool Heizlast'!$B$20))</f>
        <v>9.502779132692563</v>
      </c>
      <c r="M49">
        <v>-9.6926202910314601</v>
      </c>
      <c r="N49">
        <v>15.4718124050921</v>
      </c>
      <c r="O49">
        <f>IF(M49&lt;'Planungstool Heizlast'!$B$8,'Planungstool Heizlast'!$B$21,IF(M49&gt;15,'Planungstool Heizlast'!$B$20,'Planungstool Heizlast'!$B$19/(15-'Planungstool Heizlast'!$B$8)*(15-Leistungsdaten!M49)+'Planungstool Heizlast'!$B$20))</f>
        <v>8.7370669894010682</v>
      </c>
      <c r="Q49">
        <v>-10.271847418741</v>
      </c>
      <c r="R49">
        <v>20.281727349743399</v>
      </c>
      <c r="S49">
        <f>IF(Q49&lt;'Planungstool Heizlast'!$B$8,'Planungstool Heizlast'!$B$21,IF(Q49&gt;15,'Planungstool Heizlast'!$B$20,'Planungstool Heizlast'!$B$19/(15-'Planungstool Heizlast'!$B$8)*(15-Leistungsdaten!Q49)+'Planungstool Heizlast'!$B$20))</f>
        <v>8.9292855669013953</v>
      </c>
      <c r="U49" s="1">
        <f>IF('Planungstool Heizlast'!$B$4="EU13L",Leistungsdaten!I49,IF('Planungstool Heizlast'!$B$4="EU10L",E49,IF('Planungstool Heizlast'!$B$4="EU08L",A49,IF('Planungstool Heizlast'!$B$4="EU15L",M49,IF('Planungstool Heizlast'!$B$4="EU20L",Q49,"")))))</f>
        <v>-10.838781798883399</v>
      </c>
      <c r="V49" s="1">
        <f>IF(OR('Planungstool Heizlast'!$B$9="Fußbodenheizung 35°C",'Planungstool Heizlast'!$B$9="Niedertemperaturheizkörper 45°C"),IF('Planungstool Heizlast'!$B$4="EU13L",Leistungsdaten!J49,IF('Planungstool Heizlast'!$B$4="EU10L",Leistungsdaten!F49,IF('Planungstool Heizlast'!$B$4="EU08L",Leistungsdaten!B49,IF('Planungstool Heizlast'!$B$4="EU15L",N49,IF('Planungstool Heizlast'!$B$4="EU20L",R49,""))))),IF('Planungstool Heizlast'!$B$4="EU13L",Leistungsdaten!J49,IF('Planungstool Heizlast'!$B$4="EU10L",Leistungsdaten!F49,IF('Planungstool Heizlast'!$B$4="EU08L",Leistungsdaten!B49,IF('Planungstool Heizlast'!$B$4="EU15L",N49,IF('Planungstool Heizlast'!$B$4="EU20L",R49,"")))))*0.9)*'Planungstool Heizlast'!$B$5</f>
        <v>8.1268977597597107</v>
      </c>
      <c r="W49" s="1">
        <f>IF('Planungstool Heizlast'!$B$4="EU13L",Leistungsdaten!K49,IF('Planungstool Heizlast'!$B$4="EU10L",Leistungsdaten!G49,IF('Planungstool Heizlast'!$B$4="EU08L",Leistungsdaten!C49,IF('Planungstool Heizlast'!$B$4="EU15L",O49,IF('Planungstool Heizlast'!$B$4="EU20L",S49,"")))))*$B$268</f>
        <v>9.117424752505368</v>
      </c>
      <c r="X49" s="1">
        <f t="shared" si="1"/>
        <v>-0.99052699274565725</v>
      </c>
    </row>
    <row r="50" spans="1:24" x14ac:dyDescent="0.3">
      <c r="A50">
        <v>-15.256304429666701</v>
      </c>
      <c r="B50">
        <v>6.8820275003528497</v>
      </c>
      <c r="C50">
        <f>IF(A50&lt;'Planungstool Heizlast'!$B$8,'Planungstool Heizlast'!$B$21,IF(A50&gt;15,'Planungstool Heizlast'!$B$20,'Planungstool Heizlast'!$B$19/(15-'Planungstool Heizlast'!$B$8)*(15-Leistungsdaten!A50)+'Planungstool Heizlast'!$B$20))</f>
        <v>9.502779132692563</v>
      </c>
      <c r="E50">
        <v>-10.6179150958361</v>
      </c>
      <c r="F50">
        <v>8.1715343070543849</v>
      </c>
      <c r="G50">
        <f>IF(E50&lt;'Planungstool Heizlast'!$B$8,'Planungstool Heizlast'!$B$21,IF(E50&gt;15,'Planungstool Heizlast'!$B$20,'Planungstool Heizlast'!$B$19/(15-'Planungstool Heizlast'!$B$8)*(15-Leistungsdaten!E50)+'Planungstool Heizlast'!$B$20))</f>
        <v>9.0441293534365776</v>
      </c>
      <c r="I50">
        <v>-12.0140392878239</v>
      </c>
      <c r="J50">
        <v>11.863396777074099</v>
      </c>
      <c r="K50">
        <f>IF(I50&lt;'Planungstool Heizlast'!$B$8,'Planungstool Heizlast'!$B$21,IF(I50&gt;15,'Planungstool Heizlast'!$B$20,'Planungstool Heizlast'!$B$19/(15-'Planungstool Heizlast'!$B$8)*(15-Leistungsdaten!I50)+'Planungstool Heizlast'!$B$20))</f>
        <v>9.502779132692563</v>
      </c>
      <c r="M50">
        <v>-9.4562998239423308</v>
      </c>
      <c r="N50">
        <v>15.5280494803163</v>
      </c>
      <c r="O50">
        <f>IF(M50&lt;'Planungstool Heizlast'!$B$8,'Planungstool Heizlast'!$B$21,IF(M50&gt;15,'Planungstool Heizlast'!$B$20,'Planungstool Heizlast'!$B$19/(15-'Planungstool Heizlast'!$B$8)*(15-Leistungsdaten!M50)+'Planungstool Heizlast'!$B$20))</f>
        <v>8.6586432039031216</v>
      </c>
      <c r="Q50">
        <v>-10.0287726605576</v>
      </c>
      <c r="R50">
        <v>20.3856490461297</v>
      </c>
      <c r="S50">
        <f>IF(Q50&lt;'Planungstool Heizlast'!$B$8,'Planungstool Heizlast'!$B$21,IF(Q50&gt;15,'Planungstool Heizlast'!$B$20,'Planungstool Heizlast'!$B$19/(15-'Planungstool Heizlast'!$B$8)*(15-Leistungsdaten!Q50)+'Planungstool Heizlast'!$B$20))</f>
        <v>8.8486203459387482</v>
      </c>
      <c r="U50" s="1">
        <f>IF('Planungstool Heizlast'!$B$4="EU13L",Leistungsdaten!I50,IF('Planungstool Heizlast'!$B$4="EU10L",E50,IF('Planungstool Heizlast'!$B$4="EU08L",A50,IF('Planungstool Heizlast'!$B$4="EU15L",M50,IF('Planungstool Heizlast'!$B$4="EU20L",Q50,"")))))</f>
        <v>-10.6179150958361</v>
      </c>
      <c r="V50" s="1">
        <f>IF(OR('Planungstool Heizlast'!$B$9="Fußbodenheizung 35°C",'Planungstool Heizlast'!$B$9="Niedertemperaturheizkörper 45°C"),IF('Planungstool Heizlast'!$B$4="EU13L",Leistungsdaten!J50,IF('Planungstool Heizlast'!$B$4="EU10L",Leistungsdaten!F50,IF('Planungstool Heizlast'!$B$4="EU08L",Leistungsdaten!B50,IF('Planungstool Heizlast'!$B$4="EU15L",N50,IF('Planungstool Heizlast'!$B$4="EU20L",R50,""))))),IF('Planungstool Heizlast'!$B$4="EU13L",Leistungsdaten!J50,IF('Planungstool Heizlast'!$B$4="EU10L",Leistungsdaten!F50,IF('Planungstool Heizlast'!$B$4="EU08L",Leistungsdaten!B50,IF('Planungstool Heizlast'!$B$4="EU15L",N50,IF('Planungstool Heizlast'!$B$4="EU20L",R50,"")))))*0.9)*'Planungstool Heizlast'!$B$5</f>
        <v>8.1715343070543849</v>
      </c>
      <c r="W50" s="1">
        <f>IF('Planungstool Heizlast'!$B$4="EU13L",Leistungsdaten!K50,IF('Planungstool Heizlast'!$B$4="EU10L",Leistungsdaten!G50,IF('Planungstool Heizlast'!$B$4="EU08L",Leistungsdaten!C50,IF('Planungstool Heizlast'!$B$4="EU15L",O50,IF('Planungstool Heizlast'!$B$4="EU20L",S50,"")))))*$B$268</f>
        <v>9.0441293534365776</v>
      </c>
      <c r="X50" s="1">
        <f t="shared" si="1"/>
        <v>-0.87259504638219276</v>
      </c>
    </row>
    <row r="51" spans="1:24" x14ac:dyDescent="0.3">
      <c r="A51">
        <v>-15.0414444682336</v>
      </c>
      <c r="B51">
        <v>6.9215401722225298</v>
      </c>
      <c r="C51">
        <f>IF(A51&lt;'Planungstool Heizlast'!$B$8,'Planungstool Heizlast'!$B$21,IF(A51&gt;15,'Planungstool Heizlast'!$B$20,'Planungstool Heizlast'!$B$19/(15-'Planungstool Heizlast'!$B$8)*(15-Leistungsdaten!A51)+'Planungstool Heizlast'!$B$20))</f>
        <v>9.502779132692563</v>
      </c>
      <c r="E51">
        <v>-10.3969702698937</v>
      </c>
      <c r="F51">
        <v>8.2160892432871062</v>
      </c>
      <c r="G51">
        <f>IF(E51&lt;'Planungstool Heizlast'!$B$8,'Planungstool Heizlast'!$B$21,IF(E51&gt;15,'Planungstool Heizlast'!$B$20,'Planungstool Heizlast'!$B$19/(15-'Planungstool Heizlast'!$B$8)*(15-Leistungsdaten!E51)+'Planungstool Heizlast'!$B$20))</f>
        <v>8.9708080290078627</v>
      </c>
      <c r="I51">
        <v>-11.7752793167818</v>
      </c>
      <c r="J51">
        <v>11.916018559358101</v>
      </c>
      <c r="K51">
        <f>IF(I51&lt;'Planungstool Heizlast'!$B$8,'Planungstool Heizlast'!$B$21,IF(I51&gt;15,'Planungstool Heizlast'!$B$20,'Planungstool Heizlast'!$B$19/(15-'Planungstool Heizlast'!$B$8)*(15-Leistungsdaten!I51)+'Planungstool Heizlast'!$B$20))</f>
        <v>9.4282047766296593</v>
      </c>
      <c r="M51">
        <v>-9.2198797740632106</v>
      </c>
      <c r="N51">
        <v>15.5840217225864</v>
      </c>
      <c r="O51">
        <f>IF(M51&lt;'Planungstool Heizlast'!$B$8,'Planungstool Heizlast'!$B$21,IF(M51&gt;15,'Planungstool Heizlast'!$B$20,'Planungstool Heizlast'!$B$19/(15-'Planungstool Heizlast'!$B$8)*(15-Leistungsdaten!M51)+'Planungstool Heizlast'!$B$20))</f>
        <v>8.580186371502986</v>
      </c>
      <c r="Q51">
        <v>-9.78543395767276</v>
      </c>
      <c r="R51">
        <v>20.489459444077401</v>
      </c>
      <c r="S51">
        <f>IF(Q51&lt;'Planungstool Heizlast'!$B$8,'Planungstool Heizlast'!$B$21,IF(Q51&gt;15,'Planungstool Heizlast'!$B$20,'Planungstool Heizlast'!$B$19/(15-'Planungstool Heizlast'!$B$8)*(15-Leistungsdaten!Q51)+'Planungstool Heizlast'!$B$20))</f>
        <v>8.7678675339904224</v>
      </c>
      <c r="U51" s="1">
        <f>IF('Planungstool Heizlast'!$B$4="EU13L",Leistungsdaten!I51,IF('Planungstool Heizlast'!$B$4="EU10L",E51,IF('Planungstool Heizlast'!$B$4="EU08L",A51,IF('Planungstool Heizlast'!$B$4="EU15L",M51,IF('Planungstool Heizlast'!$B$4="EU20L",Q51,"")))))</f>
        <v>-10.3969702698937</v>
      </c>
      <c r="V51" s="1">
        <f>IF(OR('Planungstool Heizlast'!$B$9="Fußbodenheizung 35°C",'Planungstool Heizlast'!$B$9="Niedertemperaturheizkörper 45°C"),IF('Planungstool Heizlast'!$B$4="EU13L",Leistungsdaten!J51,IF('Planungstool Heizlast'!$B$4="EU10L",Leistungsdaten!F51,IF('Planungstool Heizlast'!$B$4="EU08L",Leistungsdaten!B51,IF('Planungstool Heizlast'!$B$4="EU15L",N51,IF('Planungstool Heizlast'!$B$4="EU20L",R51,""))))),IF('Planungstool Heizlast'!$B$4="EU13L",Leistungsdaten!J51,IF('Planungstool Heizlast'!$B$4="EU10L",Leistungsdaten!F51,IF('Planungstool Heizlast'!$B$4="EU08L",Leistungsdaten!B51,IF('Planungstool Heizlast'!$B$4="EU15L",N51,IF('Planungstool Heizlast'!$B$4="EU20L",R51,"")))))*0.9)*'Planungstool Heizlast'!$B$5</f>
        <v>8.2160892432871062</v>
      </c>
      <c r="W51" s="1">
        <f>IF('Planungstool Heizlast'!$B$4="EU13L",Leistungsdaten!K51,IF('Planungstool Heizlast'!$B$4="EU10L",Leistungsdaten!G51,IF('Planungstool Heizlast'!$B$4="EU08L",Leistungsdaten!C51,IF('Planungstool Heizlast'!$B$4="EU15L",O51,IF('Planungstool Heizlast'!$B$4="EU20L",S51,"")))))*$B$268</f>
        <v>8.9708080290078627</v>
      </c>
      <c r="X51" s="1">
        <f t="shared" si="1"/>
        <v>-0.75471878572075646</v>
      </c>
    </row>
    <row r="52" spans="1:24" x14ac:dyDescent="0.3">
      <c r="A52">
        <v>-14.826445872947099</v>
      </c>
      <c r="B52">
        <v>6.9611804593045301</v>
      </c>
      <c r="C52">
        <f>IF(A52&lt;'Planungstool Heizlast'!$B$8,'Planungstool Heizlast'!$B$21,IF(A52&gt;15,'Planungstool Heizlast'!$B$20,'Planungstool Heizlast'!$B$19/(15-'Planungstool Heizlast'!$B$8)*(15-Leistungsdaten!A52)+'Planungstool Heizlast'!$B$20))</f>
        <v>9.502779132692563</v>
      </c>
      <c r="E52">
        <v>-10.1759473798608</v>
      </c>
      <c r="F52">
        <v>8.2605597079896906</v>
      </c>
      <c r="G52">
        <f>IF(E52&lt;'Planungstool Heizlast'!$B$8,'Planungstool Heizlast'!$B$21,IF(E52&gt;15,'Planungstool Heizlast'!$B$20,'Planungstool Heizlast'!$B$19/(15-'Planungstool Heizlast'!$B$8)*(15-Leistungsdaten!E52)+'Planungstool Heizlast'!$B$20))</f>
        <v>8.8974607987337322</v>
      </c>
      <c r="I52">
        <v>-11.536403560752801</v>
      </c>
      <c r="J52">
        <v>11.968400240833001</v>
      </c>
      <c r="K52">
        <f>IF(I52&lt;'Planungstool Heizlast'!$B$8,'Planungstool Heizlast'!$B$21,IF(I52&gt;15,'Planungstool Heizlast'!$B$20,'Planungstool Heizlast'!$B$19/(15-'Planungstool Heizlast'!$B$8)*(15-Leistungsdaten!I52)+'Planungstool Heizlast'!$B$20))</f>
        <v>9.3489330094305352</v>
      </c>
      <c r="M52">
        <v>-8.9833610075727304</v>
      </c>
      <c r="N52">
        <v>15.6397161425025</v>
      </c>
      <c r="O52">
        <f>IF(M52&lt;'Planungstool Heizlast'!$B$8,'Planungstool Heizlast'!$B$21,IF(M52&gt;15,'Planungstool Heizlast'!$B$20,'Planungstool Heizlast'!$B$19/(15-'Planungstool Heizlast'!$B$8)*(15-Leistungsdaten!M52)+'Planungstool Heizlast'!$B$20))</f>
        <v>8.5016967796451102</v>
      </c>
      <c r="Q52">
        <v>-9.5418308589886998</v>
      </c>
      <c r="R52">
        <v>20.593134855006902</v>
      </c>
      <c r="S52">
        <f>IF(Q52&lt;'Planungstool Heizlast'!$B$8,'Planungstool Heizlast'!$B$21,IF(Q52&gt;15,'Planungstool Heizlast'!$B$20,'Planungstool Heizlast'!$B$19/(15-'Planungstool Heizlast'!$B$8)*(15-Leistungsdaten!Q52)+'Planungstool Heizlast'!$B$20))</f>
        <v>8.687026981358013</v>
      </c>
      <c r="U52" s="1">
        <f>IF('Planungstool Heizlast'!$B$4="EU13L",Leistungsdaten!I52,IF('Planungstool Heizlast'!$B$4="EU10L",E52,IF('Planungstool Heizlast'!$B$4="EU08L",A52,IF('Planungstool Heizlast'!$B$4="EU15L",M52,IF('Planungstool Heizlast'!$B$4="EU20L",Q52,"")))))</f>
        <v>-10.1759473798608</v>
      </c>
      <c r="V52" s="1">
        <f>IF(OR('Planungstool Heizlast'!$B$9="Fußbodenheizung 35°C",'Planungstool Heizlast'!$B$9="Niedertemperaturheizkörper 45°C"),IF('Planungstool Heizlast'!$B$4="EU13L",Leistungsdaten!J52,IF('Planungstool Heizlast'!$B$4="EU10L",Leistungsdaten!F52,IF('Planungstool Heizlast'!$B$4="EU08L",Leistungsdaten!B52,IF('Planungstool Heizlast'!$B$4="EU15L",N52,IF('Planungstool Heizlast'!$B$4="EU20L",R52,""))))),IF('Planungstool Heizlast'!$B$4="EU13L",Leistungsdaten!J52,IF('Planungstool Heizlast'!$B$4="EU10L",Leistungsdaten!F52,IF('Planungstool Heizlast'!$B$4="EU08L",Leistungsdaten!B52,IF('Planungstool Heizlast'!$B$4="EU15L",N52,IF('Planungstool Heizlast'!$B$4="EU20L",R52,"")))))*0.9)*'Planungstool Heizlast'!$B$5</f>
        <v>8.2605597079896906</v>
      </c>
      <c r="W52" s="1">
        <f>IF('Planungstool Heizlast'!$B$4="EU13L",Leistungsdaten!K52,IF('Planungstool Heizlast'!$B$4="EU10L",Leistungsdaten!G52,IF('Planungstool Heizlast'!$B$4="EU08L",Leistungsdaten!C52,IF('Planungstool Heizlast'!$B$4="EU15L",O52,IF('Planungstool Heizlast'!$B$4="EU20L",S52,"")))))*$B$268</f>
        <v>8.8974607987337322</v>
      </c>
      <c r="X52" s="1">
        <f t="shared" si="1"/>
        <v>-0.63690109074404155</v>
      </c>
    </row>
    <row r="53" spans="1:24" x14ac:dyDescent="0.3">
      <c r="A53">
        <v>-14.6113093398645</v>
      </c>
      <c r="B53">
        <v>7.0009443779128899</v>
      </c>
      <c r="C53">
        <f>IF(A53&lt;'Planungstool Heizlast'!$B$8,'Planungstool Heizlast'!$B$21,IF(A53&gt;15,'Planungstool Heizlast'!$B$20,'Planungstool Heizlast'!$B$19/(15-'Planungstool Heizlast'!$B$8)*(15-Leistungsdaten!A53)+'Planungstool Heizlast'!$B$20))</f>
        <v>9.502779132692563</v>
      </c>
      <c r="E53">
        <v>-9.9548464812552204</v>
      </c>
      <c r="F53">
        <v>8.3049427586272486</v>
      </c>
      <c r="G53">
        <f>IF(E53&lt;'Planungstool Heizlast'!$B$8,'Planungstool Heizlast'!$B$21,IF(E53&gt;15,'Planungstool Heizlast'!$B$20,'Planungstool Heizlast'!$B$19/(15-'Planungstool Heizlast'!$B$8)*(15-Leistungsdaten!E53)+'Planungstool Heizlast'!$B$20))</f>
        <v>8.8240876810379731</v>
      </c>
      <c r="I53">
        <v>-11.297413061491101</v>
      </c>
      <c r="J53">
        <v>12.0205298235407</v>
      </c>
      <c r="K53">
        <f>IF(I53&lt;'Planungstool Heizlast'!$B$8,'Planungstool Heizlast'!$B$21,IF(I53&gt;15,'Planungstool Heizlast'!$B$20,'Planungstool Heizlast'!$B$19/(15-'Planungstool Heizlast'!$B$8)*(15-Leistungsdaten!I53)+'Planungstool Heizlast'!$B$20))</f>
        <v>9.269623164282514</v>
      </c>
      <c r="M53">
        <v>-8.7467443976638606</v>
      </c>
      <c r="N53">
        <v>15.6951194691165</v>
      </c>
      <c r="O53">
        <f>IF(M53&lt;'Planungstool Heizlast'!$B$8,'Planungstool Heizlast'!$B$21,IF(M53&gt;15,'Planungstool Heizlast'!$B$20,'Planungstool Heizlast'!$B$19/(15-'Planungstool Heizlast'!$B$8)*(15-Leistungsdaten!M53)+'Planungstool Heizlast'!$B$20))</f>
        <v>8.4231747181016807</v>
      </c>
      <c r="Q53">
        <v>-9.2979629134076305</v>
      </c>
      <c r="R53">
        <v>20.696650830251102</v>
      </c>
      <c r="S53">
        <f>IF(Q53&lt;'Planungstool Heizlast'!$B$8,'Planungstool Heizlast'!$B$21,IF(Q53&gt;15,'Planungstool Heizlast'!$B$20,'Planungstool Heizlast'!$B$19/(15-'Planungstool Heizlast'!$B$8)*(15-Leistungsdaten!Q53)+'Planungstool Heizlast'!$B$20))</f>
        <v>8.6060985383431259</v>
      </c>
      <c r="U53" s="1">
        <f>IF('Planungstool Heizlast'!$B$4="EU13L",Leistungsdaten!I53,IF('Planungstool Heizlast'!$B$4="EU10L",E53,IF('Planungstool Heizlast'!$B$4="EU08L",A53,IF('Planungstool Heizlast'!$B$4="EU15L",M53,IF('Planungstool Heizlast'!$B$4="EU20L",Q53,"")))))</f>
        <v>-9.9548464812552204</v>
      </c>
      <c r="V53" s="1">
        <f>IF(OR('Planungstool Heizlast'!$B$9="Fußbodenheizung 35°C",'Planungstool Heizlast'!$B$9="Niedertemperaturheizkörper 45°C"),IF('Planungstool Heizlast'!$B$4="EU13L",Leistungsdaten!J53,IF('Planungstool Heizlast'!$B$4="EU10L",Leistungsdaten!F53,IF('Planungstool Heizlast'!$B$4="EU08L",Leistungsdaten!B53,IF('Planungstool Heizlast'!$B$4="EU15L",N53,IF('Planungstool Heizlast'!$B$4="EU20L",R53,""))))),IF('Planungstool Heizlast'!$B$4="EU13L",Leistungsdaten!J53,IF('Planungstool Heizlast'!$B$4="EU10L",Leistungsdaten!F53,IF('Planungstool Heizlast'!$B$4="EU08L",Leistungsdaten!B53,IF('Planungstool Heizlast'!$B$4="EU15L",N53,IF('Planungstool Heizlast'!$B$4="EU20L",R53,"")))))*0.9)*'Planungstool Heizlast'!$B$5</f>
        <v>8.3049427586272486</v>
      </c>
      <c r="W53" s="1">
        <f>IF('Planungstool Heizlast'!$B$4="EU13L",Leistungsdaten!K53,IF('Planungstool Heizlast'!$B$4="EU10L",Leistungsdaten!G53,IF('Planungstool Heizlast'!$B$4="EU08L",Leistungsdaten!C53,IF('Planungstool Heizlast'!$B$4="EU15L",O53,IF('Planungstool Heizlast'!$B$4="EU20L",S53,"")))))*$B$268</f>
        <v>8.8240876810379731</v>
      </c>
      <c r="X53" s="1">
        <f t="shared" si="1"/>
        <v>-0.51914492241072452</v>
      </c>
    </row>
    <row r="54" spans="1:24" x14ac:dyDescent="0.3">
      <c r="A54">
        <v>-14.3960355791182</v>
      </c>
      <c r="B54">
        <v>7.0408278926671004</v>
      </c>
      <c r="C54">
        <f>IF(A54&lt;'Planungstool Heizlast'!$B$8,'Planungstool Heizlast'!$B$21,IF(A54&gt;15,'Planungstool Heizlast'!$B$20,'Planungstool Heizlast'!$B$19/(15-'Planungstool Heizlast'!$B$8)*(15-Leistungsdaten!A54)+'Planungstool Heizlast'!$B$20))</f>
        <v>9.502779132692563</v>
      </c>
      <c r="E54">
        <v>-9.7336676265483604</v>
      </c>
      <c r="F54">
        <v>8.3492353691406027</v>
      </c>
      <c r="G54">
        <f>IF(E54&lt;'Planungstool Heizlast'!$B$8,'Planungstool Heizlast'!$B$21,IF(E54&gt;15,'Planungstool Heizlast'!$B$20,'Planungstool Heizlast'!$B$19/(15-'Planungstool Heizlast'!$B$8)*(15-Leistungsdaten!E54)+'Planungstool Heizlast'!$B$20))</f>
        <v>8.7506886933334052</v>
      </c>
      <c r="I54">
        <v>-11.058308866850499</v>
      </c>
      <c r="J54">
        <v>12.0723950431024</v>
      </c>
      <c r="K54">
        <f>IF(I54&lt;'Planungstool Heizlast'!$B$8,'Planungstool Heizlast'!$B$21,IF(I54&gt;15,'Planungstool Heizlast'!$B$20,'Planungstool Heizlast'!$B$19/(15-'Planungstool Heizlast'!$B$8)*(15-Leistungsdaten!I54)+'Planungstool Heizlast'!$B$20))</f>
        <v>9.1902755889195973</v>
      </c>
      <c r="M54">
        <v>-8.5100308245438701</v>
      </c>
      <c r="N54">
        <v>15.750218144056401</v>
      </c>
      <c r="O54">
        <f>IF(M54&lt;'Planungstool Heizlast'!$B$8,'Planungstool Heizlast'!$B$21,IF(M54&gt;15,'Planungstool Heizlast'!$B$20,'Planungstool Heizlast'!$B$19/(15-'Planungstool Heizlast'!$B$8)*(15-Leistungsdaten!M54)+'Planungstool Heizlast'!$B$20))</f>
        <v>8.3446204789726028</v>
      </c>
      <c r="Q54">
        <v>-9.0538296698317406</v>
      </c>
      <c r="R54">
        <v>20.7999821381303</v>
      </c>
      <c r="S54">
        <f>IF(Q54&lt;'Planungstool Heizlast'!$B$8,'Planungstool Heizlast'!$B$21,IF(Q54&gt;15,'Planungstool Heizlast'!$B$20,'Planungstool Heizlast'!$B$19/(15-'Planungstool Heizlast'!$B$8)*(15-Leistungsdaten!Q54)+'Planungstool Heizlast'!$B$20))</f>
        <v>8.5250820552473439</v>
      </c>
      <c r="U54" s="1">
        <f>IF('Planungstool Heizlast'!$B$4="EU13L",Leistungsdaten!I54,IF('Planungstool Heizlast'!$B$4="EU10L",E54,IF('Planungstool Heizlast'!$B$4="EU08L",A54,IF('Planungstool Heizlast'!$B$4="EU15L",M54,IF('Planungstool Heizlast'!$B$4="EU20L",Q54,"")))))</f>
        <v>-9.7336676265483604</v>
      </c>
      <c r="V54" s="1">
        <f>IF(OR('Planungstool Heizlast'!$B$9="Fußbodenheizung 35°C",'Planungstool Heizlast'!$B$9="Niedertemperaturheizkörper 45°C"),IF('Planungstool Heizlast'!$B$4="EU13L",Leistungsdaten!J54,IF('Planungstool Heizlast'!$B$4="EU10L",Leistungsdaten!F54,IF('Planungstool Heizlast'!$B$4="EU08L",Leistungsdaten!B54,IF('Planungstool Heizlast'!$B$4="EU15L",N54,IF('Planungstool Heizlast'!$B$4="EU20L",R54,""))))),IF('Planungstool Heizlast'!$B$4="EU13L",Leistungsdaten!J54,IF('Planungstool Heizlast'!$B$4="EU10L",Leistungsdaten!F54,IF('Planungstool Heizlast'!$B$4="EU08L",Leistungsdaten!B54,IF('Planungstool Heizlast'!$B$4="EU15L",N54,IF('Planungstool Heizlast'!$B$4="EU20L",R54,"")))))*0.9)*'Planungstool Heizlast'!$B$5</f>
        <v>8.3492353691406027</v>
      </c>
      <c r="W54" s="1">
        <f>IF('Planungstool Heizlast'!$B$4="EU13L",Leistungsdaten!K54,IF('Planungstool Heizlast'!$B$4="EU10L",Leistungsdaten!G54,IF('Planungstool Heizlast'!$B$4="EU08L",Leistungsdaten!C54,IF('Planungstool Heizlast'!$B$4="EU15L",O54,IF('Planungstool Heizlast'!$B$4="EU20L",S54,"")))))*$B$268</f>
        <v>8.7506886933334052</v>
      </c>
      <c r="X54" s="1">
        <f t="shared" si="1"/>
        <v>-0.40145332419280244</v>
      </c>
    </row>
    <row r="55" spans="1:24" x14ac:dyDescent="0.3">
      <c r="A55">
        <v>-14.180625314482301</v>
      </c>
      <c r="B55">
        <v>7.08082691563847</v>
      </c>
      <c r="C55">
        <f>IF(A55&lt;'Planungstool Heizlast'!$B$8,'Planungstool Heizlast'!$B$21,IF(A55&gt;15,'Planungstool Heizlast'!$B$20,'Planungstool Heizlast'!$B$19/(15-'Planungstool Heizlast'!$B$8)*(15-Leistungsdaten!A55)+'Planungstool Heizlast'!$B$20))</f>
        <v>9.502779132692563</v>
      </c>
      <c r="E55">
        <v>-9.5124108653966406</v>
      </c>
      <c r="F55">
        <v>8.3934344284592743</v>
      </c>
      <c r="G55">
        <f>IF(E55&lt;'Planungstool Heizlast'!$B$8,'Planungstool Heizlast'!$B$21,IF(E55&gt;15,'Planungstool Heizlast'!$B$20,'Planungstool Heizlast'!$B$19/(15-'Planungstool Heizlast'!$B$8)*(15-Leistungsdaten!E55)+'Planungstool Heizlast'!$B$20))</f>
        <v>8.6772638520986902</v>
      </c>
      <c r="I55">
        <v>-10.8190920307844</v>
      </c>
      <c r="J55">
        <v>12.123983362848399</v>
      </c>
      <c r="K55">
        <f>IF(I55&lt;'Planungstool Heizlast'!$B$8,'Planungstool Heizlast'!$B$21,IF(I55&gt;15,'Planungstool Heizlast'!$B$20,'Planungstool Heizlast'!$B$19/(15-'Planungstool Heizlast'!$B$8)*(15-Leistungsdaten!I55)+'Planungstool Heizlast'!$B$20))</f>
        <v>9.1108906330999666</v>
      </c>
      <c r="M55">
        <v>-8.2732211754343901</v>
      </c>
      <c r="N55">
        <v>15.8049983155354</v>
      </c>
      <c r="O55">
        <f>IF(M55&lt;'Planungstool Heizlast'!$B$8,'Planungstool Heizlast'!$B$21,IF(M55&gt;15,'Planungstool Heizlast'!$B$20,'Planungstool Heizlast'!$B$19/(15-'Planungstool Heizlast'!$B$8)*(15-Leistungsdaten!M55)+'Planungstool Heizlast'!$B$20))</f>
        <v>8.2660343566855232</v>
      </c>
      <c r="Q55">
        <v>-8.8094306771632205</v>
      </c>
      <c r="R55">
        <v>20.903102740337498</v>
      </c>
      <c r="S55">
        <f>IF(Q55&lt;'Planungstool Heizlast'!$B$8,'Planungstool Heizlast'!$B$21,IF(Q55&gt;15,'Planungstool Heizlast'!$B$20,'Planungstool Heizlast'!$B$19/(15-'Planungstool Heizlast'!$B$8)*(15-Leistungsdaten!Q55)+'Planungstool Heizlast'!$B$20))</f>
        <v>8.4439773823722621</v>
      </c>
      <c r="U55" s="1">
        <f>IF('Planungstool Heizlast'!$B$4="EU13L",Leistungsdaten!I55,IF('Planungstool Heizlast'!$B$4="EU10L",E55,IF('Planungstool Heizlast'!$B$4="EU08L",A55,IF('Planungstool Heizlast'!$B$4="EU15L",M55,IF('Planungstool Heizlast'!$B$4="EU20L",Q55,"")))))</f>
        <v>-9.5124108653966406</v>
      </c>
      <c r="V55" s="1">
        <f>IF(OR('Planungstool Heizlast'!$B$9="Fußbodenheizung 35°C",'Planungstool Heizlast'!$B$9="Niedertemperaturheizkörper 45°C"),IF('Planungstool Heizlast'!$B$4="EU13L",Leistungsdaten!J55,IF('Planungstool Heizlast'!$B$4="EU10L",Leistungsdaten!F55,IF('Planungstool Heizlast'!$B$4="EU08L",Leistungsdaten!B55,IF('Planungstool Heizlast'!$B$4="EU15L",N55,IF('Planungstool Heizlast'!$B$4="EU20L",R55,""))))),IF('Planungstool Heizlast'!$B$4="EU13L",Leistungsdaten!J55,IF('Planungstool Heizlast'!$B$4="EU10L",Leistungsdaten!F55,IF('Planungstool Heizlast'!$B$4="EU08L",Leistungsdaten!B55,IF('Planungstool Heizlast'!$B$4="EU15L",N55,IF('Planungstool Heizlast'!$B$4="EU20L",R55,"")))))*0.9)*'Planungstool Heizlast'!$B$5</f>
        <v>8.3934344284592743</v>
      </c>
      <c r="W55" s="1">
        <f>IF('Planungstool Heizlast'!$B$4="EU13L",Leistungsdaten!K55,IF('Planungstool Heizlast'!$B$4="EU10L",Leistungsdaten!G55,IF('Planungstool Heizlast'!$B$4="EU08L",Leistungsdaten!C55,IF('Planungstool Heizlast'!$B$4="EU15L",O55,IF('Planungstool Heizlast'!$B$4="EU20L",S55,"")))))*$B$268</f>
        <v>8.6772638520986902</v>
      </c>
      <c r="X55" s="1">
        <f t="shared" si="1"/>
        <v>-0.28382942363941588</v>
      </c>
    </row>
    <row r="56" spans="1:24" x14ac:dyDescent="0.3">
      <c r="A56">
        <v>-13.9650792829488</v>
      </c>
      <c r="B56">
        <v>7.1209373054813296</v>
      </c>
      <c r="C56">
        <f>IF(A56&lt;'Planungstool Heizlast'!$B$8,'Planungstool Heizlast'!$B$21,IF(A56&gt;15,'Planungstool Heizlast'!$B$20,'Planungstool Heizlast'!$B$19/(15-'Planungstool Heizlast'!$B$8)*(15-Leistungsdaten!A56)+'Planungstool Heizlast'!$B$20))</f>
        <v>9.502779132692563</v>
      </c>
      <c r="E56">
        <v>-9.2910762448657707</v>
      </c>
      <c r="F56">
        <v>8.4375367389845142</v>
      </c>
      <c r="G56">
        <f>IF(E56&lt;'Planungstool Heizlast'!$B$8,'Planungstool Heizlast'!$B$21,IF(E56&gt;15,'Planungstool Heizlast'!$B$20,'Planungstool Heizlast'!$B$19/(15-'Planungstool Heizlast'!$B$8)*(15-Leistungsdaten!E56)+'Planungstool Heizlast'!$B$20))</f>
        <v>8.6038131729527514</v>
      </c>
      <c r="I56">
        <v>-10.5797636133462</v>
      </c>
      <c r="J56">
        <v>12.175281967829299</v>
      </c>
      <c r="K56">
        <f>IF(I56&lt;'Planungstool Heizlast'!$B$8,'Planungstool Heizlast'!$B$21,IF(I56&gt;15,'Planungstool Heizlast'!$B$20,'Planungstool Heizlast'!$B$19/(15-'Planungstool Heizlast'!$B$8)*(15-Leistungsdaten!I56)+'Planungstool Heizlast'!$B$20))</f>
        <v>9.0314686486061007</v>
      </c>
      <c r="M56">
        <v>-8.0363163445713504</v>
      </c>
      <c r="N56">
        <v>15.8594458322439</v>
      </c>
      <c r="O56">
        <f>IF(M56&lt;'Planungstool Heizlast'!$B$8,'Planungstool Heizlast'!$B$21,IF(M56&gt;15,'Planungstool Heizlast'!$B$20,'Planungstool Heizlast'!$B$19/(15-'Planungstool Heizlast'!$B$8)*(15-Leistungsdaten!M56)+'Planungstool Heizlast'!$B$20))</f>
        <v>8.1874166479958106</v>
      </c>
      <c r="Q56">
        <v>-8.5647654843042602</v>
      </c>
      <c r="R56">
        <v>21.0059857676166</v>
      </c>
      <c r="S56">
        <f>IF(Q56&lt;'Planungstool Heizlast'!$B$8,'Planungstool Heizlast'!$B$21,IF(Q56&gt;15,'Planungstool Heizlast'!$B$20,'Planungstool Heizlast'!$B$19/(15-'Planungstool Heizlast'!$B$8)*(15-Leistungsdaten!Q56)+'Planungstool Heizlast'!$B$20))</f>
        <v>8.3627843700194724</v>
      </c>
      <c r="U56" s="1">
        <f>IF('Planungstool Heizlast'!$B$4="EU13L",Leistungsdaten!I56,IF('Planungstool Heizlast'!$B$4="EU10L",E56,IF('Planungstool Heizlast'!$B$4="EU08L",A56,IF('Planungstool Heizlast'!$B$4="EU15L",M56,IF('Planungstool Heizlast'!$B$4="EU20L",Q56,"")))))</f>
        <v>-9.2910762448657707</v>
      </c>
      <c r="V56" s="1">
        <f>IF(OR('Planungstool Heizlast'!$B$9="Fußbodenheizung 35°C",'Planungstool Heizlast'!$B$9="Niedertemperaturheizkörper 45°C"),IF('Planungstool Heizlast'!$B$4="EU13L",Leistungsdaten!J56,IF('Planungstool Heizlast'!$B$4="EU10L",Leistungsdaten!F56,IF('Planungstool Heizlast'!$B$4="EU08L",Leistungsdaten!B56,IF('Planungstool Heizlast'!$B$4="EU15L",N56,IF('Planungstool Heizlast'!$B$4="EU20L",R56,""))))),IF('Planungstool Heizlast'!$B$4="EU13L",Leistungsdaten!J56,IF('Planungstool Heizlast'!$B$4="EU10L",Leistungsdaten!F56,IF('Planungstool Heizlast'!$B$4="EU08L",Leistungsdaten!B56,IF('Planungstool Heizlast'!$B$4="EU15L",N56,IF('Planungstool Heizlast'!$B$4="EU20L",R56,"")))))*0.9)*'Planungstool Heizlast'!$B$5</f>
        <v>8.4375367389845142</v>
      </c>
      <c r="W56" s="1">
        <f>IF('Planungstool Heizlast'!$B$4="EU13L",Leistungsdaten!K56,IF('Planungstool Heizlast'!$B$4="EU10L",Leistungsdaten!G56,IF('Planungstool Heizlast'!$B$4="EU08L",Leistungsdaten!C56,IF('Planungstool Heizlast'!$B$4="EU15L",O56,IF('Planungstool Heizlast'!$B$4="EU20L",S56,"")))))*$B$268</f>
        <v>8.6038131729527514</v>
      </c>
      <c r="X56" s="1">
        <f t="shared" si="1"/>
        <v>-0.16627643396823721</v>
      </c>
    </row>
    <row r="57" spans="1:24" x14ac:dyDescent="0.3">
      <c r="A57">
        <v>-13.7493982343134</v>
      </c>
      <c r="B57">
        <v>7.1611548665488796</v>
      </c>
      <c r="C57">
        <f>IF(A57&lt;'Planungstool Heizlast'!$B$8,'Planungstool Heizlast'!$B$21,IF(A57&gt;15,'Planungstool Heizlast'!$B$20,'Planungstool Heizlast'!$B$19/(15-'Planungstool Heizlast'!$B$8)*(15-Leistungsdaten!A57)+'Planungstool Heizlast'!$B$20))</f>
        <v>9.502779132692563</v>
      </c>
      <c r="E57">
        <v>-9.0696638096473006</v>
      </c>
      <c r="F57">
        <v>8.4815390150418004</v>
      </c>
      <c r="G57">
        <f>IF(E57&lt;'Planungstool Heizlast'!$B$8,'Planungstool Heizlast'!$B$21,IF(E57&gt;15,'Planungstool Heizlast'!$B$20,'Planungstool Heizlast'!$B$19/(15-'Planungstool Heizlast'!$B$8)*(15-Leistungsdaten!E57)+'Planungstool Heizlast'!$B$20))</f>
        <v>8.5303366707266353</v>
      </c>
      <c r="I57">
        <v>-10.3403246806885</v>
      </c>
      <c r="J57">
        <v>12.226277758703</v>
      </c>
      <c r="K57">
        <f>IF(I57&lt;'Planungstool Heizlast'!$B$8,'Planungstool Heizlast'!$B$21,IF(I57&gt;15,'Planungstool Heizlast'!$B$20,'Planungstool Heizlast'!$B$19/(15-'Planungstool Heizlast'!$B$8)*(15-Leistungsdaten!I57)+'Planungstool Heizlast'!$B$20))</f>
        <v>8.9520099892445195</v>
      </c>
      <c r="M57">
        <v>-7.7993172332050102</v>
      </c>
      <c r="N57">
        <v>15.913546237123001</v>
      </c>
      <c r="O57">
        <f>IF(M57&lt;'Planungstool Heizlast'!$B$8,'Planungstool Heizlast'!$B$21,IF(M57&gt;15,'Planungstool Heizlast'!$B$20,'Planungstool Heizlast'!$B$19/(15-'Planungstool Heizlast'!$B$8)*(15-Leistungsdaten!M57)+'Planungstool Heizlast'!$B$20))</f>
        <v>8.1087676519865557</v>
      </c>
      <c r="Q57">
        <v>-8.3198336401570501</v>
      </c>
      <c r="R57">
        <v>21.108603494709001</v>
      </c>
      <c r="S57">
        <f>IF(Q57&lt;'Planungstool Heizlast'!$B$8,'Planungstool Heizlast'!$B$21,IF(Q57&gt;15,'Planungstool Heizlast'!$B$20,'Planungstool Heizlast'!$B$19/(15-'Planungstool Heizlast'!$B$8)*(15-Leistungsdaten!Q57)+'Planungstool Heizlast'!$B$20))</f>
        <v>8.2815028684905627</v>
      </c>
      <c r="U57" s="1">
        <f>IF('Planungstool Heizlast'!$B$4="EU13L",Leistungsdaten!I57,IF('Planungstool Heizlast'!$B$4="EU10L",E57,IF('Planungstool Heizlast'!$B$4="EU08L",A57,IF('Planungstool Heizlast'!$B$4="EU15L",M57,IF('Planungstool Heizlast'!$B$4="EU20L",Q57,"")))))</f>
        <v>-9.0696638096473006</v>
      </c>
      <c r="V57" s="1">
        <f>IF(OR('Planungstool Heizlast'!$B$9="Fußbodenheizung 35°C",'Planungstool Heizlast'!$B$9="Niedertemperaturheizkörper 45°C"),IF('Planungstool Heizlast'!$B$4="EU13L",Leistungsdaten!J57,IF('Planungstool Heizlast'!$B$4="EU10L",Leistungsdaten!F57,IF('Planungstool Heizlast'!$B$4="EU08L",Leistungsdaten!B57,IF('Planungstool Heizlast'!$B$4="EU15L",N57,IF('Planungstool Heizlast'!$B$4="EU20L",R57,""))))),IF('Planungstool Heizlast'!$B$4="EU13L",Leistungsdaten!J57,IF('Planungstool Heizlast'!$B$4="EU10L",Leistungsdaten!F57,IF('Planungstool Heizlast'!$B$4="EU08L",Leistungsdaten!B57,IF('Planungstool Heizlast'!$B$4="EU15L",N57,IF('Planungstool Heizlast'!$B$4="EU20L",R57,"")))))*0.9)*'Planungstool Heizlast'!$B$5</f>
        <v>8.4815390150418004</v>
      </c>
      <c r="W57" s="1">
        <f>IF('Planungstool Heizlast'!$B$4="EU13L",Leistungsdaten!K57,IF('Planungstool Heizlast'!$B$4="EU10L",Leistungsdaten!G57,IF('Planungstool Heizlast'!$B$4="EU08L",Leistungsdaten!C57,IF('Planungstool Heizlast'!$B$4="EU15L",O57,IF('Planungstool Heizlast'!$B$4="EU20L",S57,"")))))*$B$268</f>
        <v>8.5303366707266353</v>
      </c>
      <c r="X57" s="1">
        <f t="shared" si="1"/>
        <v>-4.8797655684834851E-2</v>
      </c>
    </row>
    <row r="58" spans="1:24" x14ac:dyDescent="0.3">
      <c r="A58">
        <v>-13.5335829307719</v>
      </c>
      <c r="B58">
        <v>7.20147534799339</v>
      </c>
      <c r="C58">
        <f>IF(A58&lt;'Planungstool Heizlast'!$B$8,'Planungstool Heizlast'!$B$21,IF(A58&gt;15,'Planungstool Heizlast'!$B$20,'Planungstool Heizlast'!$B$19/(15-'Planungstool Heizlast'!$B$8)*(15-Leistungsdaten!A58)+'Planungstool Heizlast'!$B$20))</f>
        <v>9.502779132692563</v>
      </c>
      <c r="E58">
        <v>-8.8481736022679591</v>
      </c>
      <c r="F58">
        <v>8.5254378813021141</v>
      </c>
      <c r="G58">
        <f>IF(E58&lt;'Planungstool Heizlast'!$B$8,'Planungstool Heizlast'!$B$21,IF(E58&gt;15,'Planungstool Heizlast'!$B$20,'Planungstool Heizlast'!$B$19/(15-'Planungstool Heizlast'!$B$8)*(15-Leistungsdaten!E58)+'Planungstool Heizlast'!$B$20))</f>
        <v>8.4568343595329871</v>
      </c>
      <c r="I58">
        <v>-10.1007763050638</v>
      </c>
      <c r="J58">
        <v>12.276957345498399</v>
      </c>
      <c r="K58">
        <f>IF(I58&lt;'Planungstool Heizlast'!$B$8,'Planungstool Heizlast'!$B$21,IF(I58&gt;15,'Planungstool Heizlast'!$B$20,'Planungstool Heizlast'!$B$19/(15-'Planungstool Heizlast'!$B$8)*(15-Leistungsdaten!I58)+'Planungstool Heizlast'!$B$20))</f>
        <v>8.8725150108460191</v>
      </c>
      <c r="M58">
        <v>-7.56222474959994</v>
      </c>
      <c r="N58">
        <v>15.9672847610159</v>
      </c>
      <c r="O58">
        <f>IF(M58&lt;'Planungstool Heizlast'!$B$8,'Planungstool Heizlast'!$B$21,IF(M58&gt;15,'Planungstool Heizlast'!$B$20,'Planungstool Heizlast'!$B$19/(15-'Planungstool Heizlast'!$B$8)*(15-Leistungsdaten!M58)+'Planungstool Heizlast'!$B$20))</f>
        <v>8.0300876700685855</v>
      </c>
      <c r="Q58">
        <v>-8.0746346936237892</v>
      </c>
      <c r="R58">
        <v>21.210927314549402</v>
      </c>
      <c r="S58">
        <f>IF(Q58&lt;'Planungstool Heizlast'!$B$8,'Planungstool Heizlast'!$B$21,IF(Q58&gt;15,'Planungstool Heizlast'!$B$20,'Planungstool Heizlast'!$B$19/(15-'Planungstool Heizlast'!$B$8)*(15-Leistungsdaten!Q58)+'Planungstool Heizlast'!$B$20))</f>
        <v>8.2001327280871319</v>
      </c>
      <c r="U58" s="1">
        <f>IF('Planungstool Heizlast'!$B$4="EU13L",Leistungsdaten!I58,IF('Planungstool Heizlast'!$B$4="EU10L",E58,IF('Planungstool Heizlast'!$B$4="EU08L",A58,IF('Planungstool Heizlast'!$B$4="EU15L",M58,IF('Planungstool Heizlast'!$B$4="EU20L",Q58,"")))))</f>
        <v>-8.8481736022679591</v>
      </c>
      <c r="V58" s="1">
        <f>IF(OR('Planungstool Heizlast'!$B$9="Fußbodenheizung 35°C",'Planungstool Heizlast'!$B$9="Niedertemperaturheizkörper 45°C"),IF('Planungstool Heizlast'!$B$4="EU13L",Leistungsdaten!J58,IF('Planungstool Heizlast'!$B$4="EU10L",Leistungsdaten!F58,IF('Planungstool Heizlast'!$B$4="EU08L",Leistungsdaten!B58,IF('Planungstool Heizlast'!$B$4="EU15L",N58,IF('Planungstool Heizlast'!$B$4="EU20L",R58,""))))),IF('Planungstool Heizlast'!$B$4="EU13L",Leistungsdaten!J58,IF('Planungstool Heizlast'!$B$4="EU10L",Leistungsdaten!F58,IF('Planungstool Heizlast'!$B$4="EU08L",Leistungsdaten!B58,IF('Planungstool Heizlast'!$B$4="EU15L",N58,IF('Planungstool Heizlast'!$B$4="EU20L",R58,"")))))*0.9)*'Planungstool Heizlast'!$B$5</f>
        <v>8.5254378813021141</v>
      </c>
      <c r="W58" s="1">
        <f>IF('Planungstool Heizlast'!$B$4="EU13L",Leistungsdaten!K58,IF('Planungstool Heizlast'!$B$4="EU10L",Leistungsdaten!G58,IF('Planungstool Heizlast'!$B$4="EU08L",Leistungsdaten!C58,IF('Planungstool Heizlast'!$B$4="EU15L",O58,IF('Planungstool Heizlast'!$B$4="EU20L",S58,"")))))*$B$268</f>
        <v>8.4568343595329871</v>
      </c>
      <c r="X58" s="1">
        <f t="shared" si="1"/>
        <v>6.8603521769126985E-2</v>
      </c>
    </row>
    <row r="59" spans="1:24" x14ac:dyDescent="0.3">
      <c r="A59">
        <v>-13.317634146525601</v>
      </c>
      <c r="B59">
        <v>7.2418944428505903</v>
      </c>
      <c r="C59">
        <f>IF(A59&lt;'Planungstool Heizlast'!$B$8,'Planungstool Heizlast'!$B$21,IF(A59&gt;15,'Planungstool Heizlast'!$B$20,'Planungstool Heizlast'!$B$19/(15-'Planungstool Heizlast'!$B$8)*(15-Leistungsdaten!A59)+'Planungstool Heizlast'!$B$20))</f>
        <v>9.502779132692563</v>
      </c>
      <c r="E59">
        <v>-8.6266056632920094</v>
      </c>
      <c r="F59">
        <v>8.5692298711715384</v>
      </c>
      <c r="G59">
        <f>IF(E59&lt;'Planungstool Heizlast'!$B$8,'Planungstool Heizlast'!$B$21,IF(E59&gt;15,'Planungstool Heizlast'!$B$20,'Planungstool Heizlast'!$B$19/(15-'Planungstool Heizlast'!$B$8)*(15-Leistungsdaten!E59)+'Planungstool Heizlast'!$B$20))</f>
        <v>8.3833062528332043</v>
      </c>
      <c r="I59">
        <v>-9.8611195648245005</v>
      </c>
      <c r="J59">
        <v>12.327307041252</v>
      </c>
      <c r="K59">
        <f>IF(I59&lt;'Planungstool Heizlast'!$B$8,'Planungstool Heizlast'!$B$21,IF(I59&gt;15,'Planungstool Heizlast'!$B$20,'Planungstool Heizlast'!$B$19/(15-'Planungstool Heizlast'!$B$8)*(15-Leistungsdaten!I59)+'Planungstool Heizlast'!$B$20))</f>
        <v>8.7929840712656784</v>
      </c>
      <c r="M59">
        <v>-7.3250398090350801</v>
      </c>
      <c r="N59">
        <v>16.020646316197801</v>
      </c>
      <c r="O59">
        <f>IF(M59&lt;'Planungstool Heizlast'!$B$8,'Planungstool Heizlast'!$B$21,IF(M59&gt;15,'Planungstool Heizlast'!$B$20,'Planungstool Heizlast'!$B$19/(15-'Planungstool Heizlast'!$B$8)*(15-Leistungsdaten!M59)+'Planungstool Heizlast'!$B$20))</f>
        <v>7.951377005980456</v>
      </c>
      <c r="Q59">
        <v>-7.8291681936066801</v>
      </c>
      <c r="R59">
        <v>21.3129277116862</v>
      </c>
      <c r="S59">
        <f>IF(Q59&lt;'Planungstool Heizlast'!$B$8,'Planungstool Heizlast'!$B$21,IF(Q59&gt;15,'Planungstool Heizlast'!$B$20,'Planungstool Heizlast'!$B$19/(15-'Planungstool Heizlast'!$B$8)*(15-Leistungsdaten!Q59)+'Planungstool Heizlast'!$B$20))</f>
        <v>8.1186737991107716</v>
      </c>
      <c r="U59" s="1">
        <f>IF('Planungstool Heizlast'!$B$4="EU13L",Leistungsdaten!I59,IF('Planungstool Heizlast'!$B$4="EU10L",E59,IF('Planungstool Heizlast'!$B$4="EU08L",A59,IF('Planungstool Heizlast'!$B$4="EU15L",M59,IF('Planungstool Heizlast'!$B$4="EU20L",Q59,"")))))</f>
        <v>-8.6266056632920094</v>
      </c>
      <c r="V59" s="1">
        <f>IF(OR('Planungstool Heizlast'!$B$9="Fußbodenheizung 35°C",'Planungstool Heizlast'!$B$9="Niedertemperaturheizkörper 45°C"),IF('Planungstool Heizlast'!$B$4="EU13L",Leistungsdaten!J59,IF('Planungstool Heizlast'!$B$4="EU10L",Leistungsdaten!F59,IF('Planungstool Heizlast'!$B$4="EU08L",Leistungsdaten!B59,IF('Planungstool Heizlast'!$B$4="EU15L",N59,IF('Planungstool Heizlast'!$B$4="EU20L",R59,""))))),IF('Planungstool Heizlast'!$B$4="EU13L",Leistungsdaten!J59,IF('Planungstool Heizlast'!$B$4="EU10L",Leistungsdaten!F59,IF('Planungstool Heizlast'!$B$4="EU08L",Leistungsdaten!B59,IF('Planungstool Heizlast'!$B$4="EU15L",N59,IF('Planungstool Heizlast'!$B$4="EU20L",R59,"")))))*0.9)*'Planungstool Heizlast'!$B$5</f>
        <v>8.5692298711715384</v>
      </c>
      <c r="W59" s="1">
        <f>IF('Planungstool Heizlast'!$B$4="EU13L",Leistungsdaten!K59,IF('Planungstool Heizlast'!$B$4="EU10L",Leistungsdaten!G59,IF('Planungstool Heizlast'!$B$4="EU08L",Leistungsdaten!C59,IF('Planungstool Heizlast'!$B$4="EU15L",O59,IF('Planungstool Heizlast'!$B$4="EU20L",S59,"")))))*$B$268</f>
        <v>8.3833062528332043</v>
      </c>
      <c r="X59" s="1">
        <f t="shared" si="1"/>
        <v>0.18592361833833415</v>
      </c>
    </row>
    <row r="60" spans="1:24" x14ac:dyDescent="0.3">
      <c r="A60">
        <v>-13.1015526673977</v>
      </c>
      <c r="B60">
        <v>7.28240778710793</v>
      </c>
      <c r="C60">
        <f>IF(A60&lt;'Planungstool Heizlast'!$B$8,'Planungstool Heizlast'!$B$21,IF(A60&gt;15,'Planungstool Heizlast'!$B$20,'Planungstool Heizlast'!$B$19/(15-'Planungstool Heizlast'!$B$8)*(15-Leistungsdaten!A60)+'Planungstool Heizlast'!$B$20))</f>
        <v>9.502779132692563</v>
      </c>
      <c r="E60">
        <v>-8.4049600315169197</v>
      </c>
      <c r="F60">
        <v>8.6129114251484253</v>
      </c>
      <c r="G60">
        <f>IF(E60&lt;'Planungstool Heizlast'!$B$8,'Planungstool Heizlast'!$B$21,IF(E60&gt;15,'Planungstool Heizlast'!$B$20,'Planungstool Heizlast'!$B$19/(15-'Planungstool Heizlast'!$B$8)*(15-Leistungsdaten!E60)+'Planungstool Heizlast'!$B$20))</f>
        <v>8.3097523635023638</v>
      </c>
      <c r="I60">
        <v>-9.6213555444222898</v>
      </c>
      <c r="J60">
        <v>12.3773128555156</v>
      </c>
      <c r="K60">
        <f>IF(I60&lt;'Planungstool Heizlast'!$B$8,'Planungstool Heizlast'!$B$21,IF(I60&gt;15,'Planungstool Heizlast'!$B$20,'Planungstool Heizlast'!$B$19/(15-'Planungstool Heizlast'!$B$8)*(15-Leistungsdaten!I60)+'Planungstool Heizlast'!$B$20))</f>
        <v>8.7134175303826282</v>
      </c>
      <c r="M60">
        <v>-7.0877633338036397</v>
      </c>
      <c r="N60">
        <v>16.073615489779701</v>
      </c>
      <c r="O60">
        <f>IF(M60&lt;'Planungstool Heizlast'!$B$8,'Planungstool Heizlast'!$B$21,IF(M60&gt;15,'Planungstool Heizlast'!$B$20,'Planungstool Heizlast'!$B$19/(15-'Planungstool Heizlast'!$B$8)*(15-Leistungsdaten!M60)+'Planungstool Heizlast'!$B$20))</f>
        <v>7.8726359657884482</v>
      </c>
      <c r="Q60">
        <v>-7.5834336890078902</v>
      </c>
      <c r="R60">
        <v>21.414574234905199</v>
      </c>
      <c r="S60">
        <f>IF(Q60&lt;'Planungstool Heizlast'!$B$8,'Planungstool Heizlast'!$B$21,IF(Q60&gt;15,'Planungstool Heizlast'!$B$20,'Planungstool Heizlast'!$B$19/(15-'Planungstool Heizlast'!$B$8)*(15-Leistungsdaten!Q60)+'Planungstool Heizlast'!$B$20))</f>
        <v>8.0371259318630681</v>
      </c>
      <c r="U60" s="1">
        <f>IF('Planungstool Heizlast'!$B$4="EU13L",Leistungsdaten!I60,IF('Planungstool Heizlast'!$B$4="EU10L",E60,IF('Planungstool Heizlast'!$B$4="EU08L",A60,IF('Planungstool Heizlast'!$B$4="EU15L",M60,IF('Planungstool Heizlast'!$B$4="EU20L",Q60,"")))))</f>
        <v>-8.4049600315169197</v>
      </c>
      <c r="V60" s="1">
        <f>IF(OR('Planungstool Heizlast'!$B$9="Fußbodenheizung 35°C",'Planungstool Heizlast'!$B$9="Niedertemperaturheizkörper 45°C"),IF('Planungstool Heizlast'!$B$4="EU13L",Leistungsdaten!J60,IF('Planungstool Heizlast'!$B$4="EU10L",Leistungsdaten!F60,IF('Planungstool Heizlast'!$B$4="EU08L",Leistungsdaten!B60,IF('Planungstool Heizlast'!$B$4="EU15L",N60,IF('Planungstool Heizlast'!$B$4="EU20L",R60,""))))),IF('Planungstool Heizlast'!$B$4="EU13L",Leistungsdaten!J60,IF('Planungstool Heizlast'!$B$4="EU10L",Leistungsdaten!F60,IF('Planungstool Heizlast'!$B$4="EU08L",Leistungsdaten!B60,IF('Planungstool Heizlast'!$B$4="EU15L",N60,IF('Planungstool Heizlast'!$B$4="EU20L",R60,"")))))*0.9)*'Planungstool Heizlast'!$B$5</f>
        <v>8.6129114251484253</v>
      </c>
      <c r="W60" s="1">
        <f>IF('Planungstool Heizlast'!$B$4="EU13L",Leistungsdaten!K60,IF('Planungstool Heizlast'!$B$4="EU10L",Leistungsdaten!G60,IF('Planungstool Heizlast'!$B$4="EU08L",Leistungsdaten!C60,IF('Planungstool Heizlast'!$B$4="EU15L",O60,IF('Planungstool Heizlast'!$B$4="EU20L",S60,"")))))*$B$268</f>
        <v>8.3097523635023638</v>
      </c>
      <c r="X60" s="1">
        <f t="shared" si="1"/>
        <v>0.30315906164606155</v>
      </c>
    </row>
    <row r="61" spans="1:24" x14ac:dyDescent="0.3">
      <c r="A61">
        <v>-12.8853392904589</v>
      </c>
      <c r="B61">
        <v>7.3230109587565302</v>
      </c>
      <c r="C61">
        <f>IF(A61&lt;'Planungstool Heizlast'!$B$8,'Planungstool Heizlast'!$B$21,IF(A61&gt;15,'Planungstool Heizlast'!$B$20,'Planungstool Heizlast'!$B$19/(15-'Planungstool Heizlast'!$B$8)*(15-Leistungsdaten!A61)+'Planungstool Heizlast'!$B$20))</f>
        <v>9.502779132692563</v>
      </c>
      <c r="E61">
        <v>-8.1832367441626204</v>
      </c>
      <c r="F61">
        <v>8.6564788891475164</v>
      </c>
      <c r="G61">
        <f>IF(E61&lt;'Planungstool Heizlast'!$B$8,'Planungstool Heizlast'!$B$21,IF(E61&gt;15,'Planungstool Heizlast'!$B$20,'Planungstool Heizlast'!$B$19/(15-'Planungstool Heizlast'!$B$8)*(15-Leistungsdaten!E61)+'Planungstool Heizlast'!$B$20))</f>
        <v>8.2361727038920307</v>
      </c>
      <c r="I61">
        <v>-9.3814853344087599</v>
      </c>
      <c r="J61">
        <v>12.4269604877334</v>
      </c>
      <c r="K61">
        <f>IF(I61&lt;'Planungstool Heizlast'!$B$8,'Planungstool Heizlast'!$B$21,IF(I61&gt;15,'Planungstool Heizlast'!$B$20,'Planungstool Heizlast'!$B$19/(15-'Planungstool Heizlast'!$B$8)*(15-Leistungsdaten!I61)+'Planungstool Heizlast'!$B$20))</f>
        <v>8.6338157501002897</v>
      </c>
      <c r="M61">
        <v>-6.8503962532131997</v>
      </c>
      <c r="N61">
        <v>16.126176536986101</v>
      </c>
      <c r="O61">
        <f>IF(M61&lt;'Planungstool Heizlast'!$B$8,'Planungstool Heizlast'!$B$21,IF(M61&gt;15,'Planungstool Heizlast'!$B$20,'Planungstool Heizlast'!$B$19/(15-'Planungstool Heizlast'!$B$8)*(15-Leistungsdaten!M61)+'Planungstool Heizlast'!$B$20))</f>
        <v>7.7938648578865752</v>
      </c>
      <c r="Q61">
        <v>-7.3374307287296299</v>
      </c>
      <c r="R61">
        <v>21.5158354690309</v>
      </c>
      <c r="S61">
        <f>IF(Q61&lt;'Planungstool Heizlast'!$B$8,'Planungstool Heizlast'!$B$21,IF(Q61&gt;15,'Planungstool Heizlast'!$B$20,'Planungstool Heizlast'!$B$19/(15-'Planungstool Heizlast'!$B$8)*(15-Leistungsdaten!Q61)+'Planungstool Heizlast'!$B$20))</f>
        <v>7.9554889766456176</v>
      </c>
      <c r="U61" s="1">
        <f>IF('Planungstool Heizlast'!$B$4="EU13L",Leistungsdaten!I61,IF('Planungstool Heizlast'!$B$4="EU10L",E61,IF('Planungstool Heizlast'!$B$4="EU08L",A61,IF('Planungstool Heizlast'!$B$4="EU15L",M61,IF('Planungstool Heizlast'!$B$4="EU20L",Q61,"")))))</f>
        <v>-8.1832367441626204</v>
      </c>
      <c r="V61" s="1">
        <f>IF(OR('Planungstool Heizlast'!$B$9="Fußbodenheizung 35°C",'Planungstool Heizlast'!$B$9="Niedertemperaturheizkörper 45°C"),IF('Planungstool Heizlast'!$B$4="EU13L",Leistungsdaten!J61,IF('Planungstool Heizlast'!$B$4="EU10L",Leistungsdaten!F61,IF('Planungstool Heizlast'!$B$4="EU08L",Leistungsdaten!B61,IF('Planungstool Heizlast'!$B$4="EU15L",N61,IF('Planungstool Heizlast'!$B$4="EU20L",R61,""))))),IF('Planungstool Heizlast'!$B$4="EU13L",Leistungsdaten!J61,IF('Planungstool Heizlast'!$B$4="EU10L",Leistungsdaten!F61,IF('Planungstool Heizlast'!$B$4="EU08L",Leistungsdaten!B61,IF('Planungstool Heizlast'!$B$4="EU15L",N61,IF('Planungstool Heizlast'!$B$4="EU20L",R61,"")))))*0.9)*'Planungstool Heizlast'!$B$5</f>
        <v>8.6564788891475164</v>
      </c>
      <c r="W61" s="1">
        <f>IF('Planungstool Heizlast'!$B$4="EU13L",Leistungsdaten!K61,IF('Planungstool Heizlast'!$B$4="EU10L",Leistungsdaten!G61,IF('Planungstool Heizlast'!$B$4="EU08L",Leistungsdaten!C61,IF('Planungstool Heizlast'!$B$4="EU15L",O61,IF('Planungstool Heizlast'!$B$4="EU20L",S61,"")))))*$B$268</f>
        <v>8.2361727038920307</v>
      </c>
      <c r="X61" s="1">
        <f t="shared" si="1"/>
        <v>0.42030618525548569</v>
      </c>
    </row>
    <row r="62" spans="1:24" x14ac:dyDescent="0.3">
      <c r="A62">
        <v>-12.6689948236637</v>
      </c>
      <c r="B62">
        <v>7.36369947682656</v>
      </c>
      <c r="C62">
        <f>IF(A62&lt;'Planungstool Heizlast'!$B$8,'Planungstool Heizlast'!$B$21,IF(A62&gt;15,'Planungstool Heizlast'!$B$20,'Planungstool Heizlast'!$B$19/(15-'Planungstool Heizlast'!$B$8)*(15-Leistungsdaten!A62)+'Planungstool Heizlast'!$B$20))</f>
        <v>9.502779132692563</v>
      </c>
      <c r="E62">
        <v>-7.9614358370544904</v>
      </c>
      <c r="F62">
        <v>8.6999285127904393</v>
      </c>
      <c r="G62">
        <f>IF(E62&lt;'Planungstool Heizlast'!$B$8,'Planungstool Heizlast'!$B$21,IF(E62&gt;15,'Planungstool Heizlast'!$B$20,'Planungstool Heizlast'!$B$19/(15-'Planungstool Heizlast'!$B$8)*(15-Leistungsdaten!E62)+'Planungstool Heizlast'!$B$20))</f>
        <v>8.162567285890983</v>
      </c>
      <c r="I62">
        <v>-9.1415100314351001</v>
      </c>
      <c r="J62">
        <v>12.4762353204859</v>
      </c>
      <c r="K62">
        <f>IF(I62&lt;'Planungstool Heizlast'!$B$8,'Planungstool Heizlast'!$B$21,IF(I62&gt;15,'Planungstool Heizlast'!$B$20,'Planungstool Heizlast'!$B$19/(15-'Planungstool Heizlast'!$B$8)*(15-Leistungsdaten!I62)+'Planungstool Heizlast'!$B$20))</f>
        <v>8.5541790943462495</v>
      </c>
      <c r="M62">
        <v>-6.6129395035856202</v>
      </c>
      <c r="N62">
        <v>16.178313374304199</v>
      </c>
      <c r="O62">
        <f>IF(M62&lt;'Planungstool Heizlast'!$B$8,'Planungstool Heizlast'!$B$21,IF(M62&gt;15,'Planungstool Heizlast'!$B$20,'Planungstool Heizlast'!$B$19/(15-'Planungstool Heizlast'!$B$8)*(15-Leistungsdaten!M62)+'Planungstool Heizlast'!$B$20))</f>
        <v>7.7150639929965736</v>
      </c>
      <c r="Q62">
        <v>-7.0911588616740904</v>
      </c>
      <c r="R62">
        <v>21.616679005881601</v>
      </c>
      <c r="S62">
        <f>IF(Q62&lt;'Planungstool Heizlast'!$B$8,'Planungstool Heizlast'!$B$21,IF(Q62&gt;15,'Planungstool Heizlast'!$B$20,'Planungstool Heizlast'!$B$19/(15-'Planungstool Heizlast'!$B$8)*(15-Leistungsdaten!Q62)+'Planungstool Heizlast'!$B$20))</f>
        <v>7.8737627837600117</v>
      </c>
      <c r="U62" s="1">
        <f>IF('Planungstool Heizlast'!$B$4="EU13L",Leistungsdaten!I62,IF('Planungstool Heizlast'!$B$4="EU10L",E62,IF('Planungstool Heizlast'!$B$4="EU08L",A62,IF('Planungstool Heizlast'!$B$4="EU15L",M62,IF('Planungstool Heizlast'!$B$4="EU20L",Q62,"")))))</f>
        <v>-7.9614358370544904</v>
      </c>
      <c r="V62" s="1">
        <f>IF(OR('Planungstool Heizlast'!$B$9="Fußbodenheizung 35°C",'Planungstool Heizlast'!$B$9="Niedertemperaturheizkörper 45°C"),IF('Planungstool Heizlast'!$B$4="EU13L",Leistungsdaten!J62,IF('Planungstool Heizlast'!$B$4="EU10L",Leistungsdaten!F62,IF('Planungstool Heizlast'!$B$4="EU08L",Leistungsdaten!B62,IF('Planungstool Heizlast'!$B$4="EU15L",N62,IF('Planungstool Heizlast'!$B$4="EU20L",R62,""))))),IF('Planungstool Heizlast'!$B$4="EU13L",Leistungsdaten!J62,IF('Planungstool Heizlast'!$B$4="EU10L",Leistungsdaten!F62,IF('Planungstool Heizlast'!$B$4="EU08L",Leistungsdaten!B62,IF('Planungstool Heizlast'!$B$4="EU15L",N62,IF('Planungstool Heizlast'!$B$4="EU20L",R62,"")))))*0.9)*'Planungstool Heizlast'!$B$5</f>
        <v>8.6999285127904393</v>
      </c>
      <c r="W62" s="1">
        <f>IF('Planungstool Heizlast'!$B$4="EU13L",Leistungsdaten!K62,IF('Planungstool Heizlast'!$B$4="EU10L",Leistungsdaten!G62,IF('Planungstool Heizlast'!$B$4="EU08L",Leistungsdaten!C62,IF('Planungstool Heizlast'!$B$4="EU15L",O62,IF('Planungstool Heizlast'!$B$4="EU20L",S62,"")))))*$B$268</f>
        <v>8.162567285890983</v>
      </c>
      <c r="X62" s="1">
        <f t="shared" si="1"/>
        <v>0.53736122689945631</v>
      </c>
    </row>
    <row r="63" spans="1:24" x14ac:dyDescent="0.3">
      <c r="A63">
        <v>-12.4525200854959</v>
      </c>
      <c r="B63">
        <v>7.4044688004057502</v>
      </c>
      <c r="C63">
        <f>IF(A63&lt;'Planungstool Heizlast'!$B$8,'Planungstool Heizlast'!$B$21,IF(A63&gt;15,'Planungstool Heizlast'!$B$20,'Planungstool Heizlast'!$B$19/(15-'Planungstool Heizlast'!$B$8)*(15-Leistungsdaten!A63)+'Planungstool Heizlast'!$B$20))</f>
        <v>9.502779132692563</v>
      </c>
      <c r="E63">
        <v>-7.7395573448003603</v>
      </c>
      <c r="F63">
        <v>8.7432564476618495</v>
      </c>
      <c r="G63">
        <f>IF(E63&lt;'Planungstool Heizlast'!$B$8,'Planungstool Heizlast'!$B$21,IF(E63&gt;15,'Planungstool Heizlast'!$B$20,'Planungstool Heizlast'!$B$19/(15-'Planungstool Heizlast'!$B$8)*(15-Leistungsdaten!E63)+'Planungstool Heizlast'!$B$20))</f>
        <v>8.0889361209839539</v>
      </c>
      <c r="I63">
        <v>-8.9014307382522198</v>
      </c>
      <c r="J63">
        <v>12.525122412598</v>
      </c>
      <c r="K63">
        <f>IF(I63&lt;'Planungstool Heizlast'!$B$8,'Planungstool Heizlast'!$B$21,IF(I63&gt;15,'Planungstool Heizlast'!$B$20,'Planungstool Heizlast'!$B$19/(15-'Planungstool Heizlast'!$B$8)*(15-Leistungsdaten!I63)+'Planungstool Heizlast'!$B$20))</f>
        <v>8.4745079290723098</v>
      </c>
      <c r="M63">
        <v>-6.3753940282571202</v>
      </c>
      <c r="N63">
        <v>16.2300095725017</v>
      </c>
      <c r="O63">
        <f>IF(M63&lt;'Planungstool Heizlast'!$B$8,'Planungstool Heizlast'!$B$21,IF(M63&gt;15,'Planungstool Heizlast'!$B$20,'Planungstool Heizlast'!$B$19/(15-'Planungstool Heizlast'!$B$8)*(15-Leistungsdaten!M63)+'Planungstool Heizlast'!$B$20))</f>
        <v>7.6362336841679088</v>
      </c>
      <c r="Q63">
        <v>-6.8446176367434601</v>
      </c>
      <c r="R63">
        <v>21.717071414353502</v>
      </c>
      <c r="S63">
        <f>IF(Q63&lt;'Planungstool Heizlast'!$B$8,'Planungstool Heizlast'!$B$21,IF(Q63&gt;15,'Planungstool Heizlast'!$B$20,'Planungstool Heizlast'!$B$19/(15-'Planungstool Heizlast'!$B$8)*(15-Leistungsdaten!Q63)+'Planungstool Heizlast'!$B$20))</f>
        <v>7.791947203507843</v>
      </c>
      <c r="U63" s="1">
        <f>IF('Planungstool Heizlast'!$B$4="EU13L",Leistungsdaten!I63,IF('Planungstool Heizlast'!$B$4="EU10L",E63,IF('Planungstool Heizlast'!$B$4="EU08L",A63,IF('Planungstool Heizlast'!$B$4="EU15L",M63,IF('Planungstool Heizlast'!$B$4="EU20L",Q63,"")))))</f>
        <v>-7.7395573448003603</v>
      </c>
      <c r="V63" s="1">
        <f>IF(OR('Planungstool Heizlast'!$B$9="Fußbodenheizung 35°C",'Planungstool Heizlast'!$B$9="Niedertemperaturheizkörper 45°C"),IF('Planungstool Heizlast'!$B$4="EU13L",Leistungsdaten!J63,IF('Planungstool Heizlast'!$B$4="EU10L",Leistungsdaten!F63,IF('Planungstool Heizlast'!$B$4="EU08L",Leistungsdaten!B63,IF('Planungstool Heizlast'!$B$4="EU15L",N63,IF('Planungstool Heizlast'!$B$4="EU20L",R63,""))))),IF('Planungstool Heizlast'!$B$4="EU13L",Leistungsdaten!J63,IF('Planungstool Heizlast'!$B$4="EU10L",Leistungsdaten!F63,IF('Planungstool Heizlast'!$B$4="EU08L",Leistungsdaten!B63,IF('Planungstool Heizlast'!$B$4="EU15L",N63,IF('Planungstool Heizlast'!$B$4="EU20L",R63,"")))))*0.9)*'Planungstool Heizlast'!$B$5</f>
        <v>8.7432564476618495</v>
      </c>
      <c r="W63" s="1">
        <f>IF('Planungstool Heizlast'!$B$4="EU13L",Leistungsdaten!K63,IF('Planungstool Heizlast'!$B$4="EU10L",Leistungsdaten!G63,IF('Planungstool Heizlast'!$B$4="EU08L",Leistungsdaten!C63,IF('Planungstool Heizlast'!$B$4="EU15L",O63,IF('Planungstool Heizlast'!$B$4="EU20L",S63,"")))))*$B$268</f>
        <v>8.0889361209839539</v>
      </c>
      <c r="X63" s="1">
        <f t="shared" si="1"/>
        <v>0.65432032667789564</v>
      </c>
    </row>
    <row r="64" spans="1:24" x14ac:dyDescent="0.3">
      <c r="A64">
        <v>-12.2359159046249</v>
      </c>
      <c r="B64">
        <v>7.4453143276408902</v>
      </c>
      <c r="C64">
        <f>IF(A64&lt;'Planungstool Heizlast'!$B$8,'Planungstool Heizlast'!$B$21,IF(A64&gt;15,'Planungstool Heizlast'!$B$20,'Planungstool Heizlast'!$B$19/(15-'Planungstool Heizlast'!$B$8)*(15-Leistungsdaten!A64)+'Planungstool Heizlast'!$B$20))</f>
        <v>9.502779132692563</v>
      </c>
      <c r="E64">
        <v>-7.5176013009618403</v>
      </c>
      <c r="F64">
        <v>8.7864587455306626</v>
      </c>
      <c r="G64">
        <f>IF(E64&lt;'Planungstool Heizlast'!$B$8,'Planungstool Heizlast'!$B$21,IF(E64&gt;15,'Planungstool Heizlast'!$B$20,'Planungstool Heizlast'!$B$19/(15-'Planungstool Heizlast'!$B$8)*(15-Leistungsdaten!E64)+'Planungstool Heizlast'!$B$20))</f>
        <v>8.0152792203084822</v>
      </c>
      <c r="I64">
        <v>-8.6612485637106698</v>
      </c>
      <c r="J64">
        <v>12.5736064921102</v>
      </c>
      <c r="K64">
        <f>IF(I64&lt;'Planungstool Heizlast'!$B$8,'Planungstool Heizlast'!$B$21,IF(I64&gt;15,'Planungstool Heizlast'!$B$20,'Planungstool Heizlast'!$B$19/(15-'Planungstool Heizlast'!$B$8)*(15-Leistungsdaten!I64)+'Planungstool Heizlast'!$B$20))</f>
        <v>8.3948026222544598</v>
      </c>
      <c r="M64">
        <v>-6.1377607775782499</v>
      </c>
      <c r="N64">
        <v>16.2812483495122</v>
      </c>
      <c r="O64">
        <f>IF(M64&lt;'Planungstool Heizlast'!$B$8,'Planungstool Heizlast'!$B$21,IF(M64&gt;15,'Planungstool Heizlast'!$B$20,'Planungstool Heizlast'!$B$19/(15-'Planungstool Heizlast'!$B$8)*(15-Leistungsdaten!M64)+'Planungstool Heizlast'!$B$20))</f>
        <v>7.5573742467777878</v>
      </c>
      <c r="Q64">
        <v>-6.59780660283994</v>
      </c>
      <c r="R64">
        <v>21.8169782096058</v>
      </c>
      <c r="S64">
        <f>IF(Q64&lt;'Planungstool Heizlast'!$B$8,'Planungstool Heizlast'!$B$21,IF(Q64&gt;15,'Planungstool Heizlast'!$B$20,'Planungstool Heizlast'!$B$19/(15-'Planungstool Heizlast'!$B$8)*(15-Leistungsdaten!Q64)+'Planungstool Heizlast'!$B$20))</f>
        <v>7.710042086190704</v>
      </c>
      <c r="U64" s="1">
        <f>IF('Planungstool Heizlast'!$B$4="EU13L",Leistungsdaten!I64,IF('Planungstool Heizlast'!$B$4="EU10L",E64,IF('Planungstool Heizlast'!$B$4="EU08L",A64,IF('Planungstool Heizlast'!$B$4="EU15L",M64,IF('Planungstool Heizlast'!$B$4="EU20L",Q64,"")))))</f>
        <v>-7.5176013009618403</v>
      </c>
      <c r="V64" s="1">
        <f>IF(OR('Planungstool Heizlast'!$B$9="Fußbodenheizung 35°C",'Planungstool Heizlast'!$B$9="Niedertemperaturheizkörper 45°C"),IF('Planungstool Heizlast'!$B$4="EU13L",Leistungsdaten!J64,IF('Planungstool Heizlast'!$B$4="EU10L",Leistungsdaten!F64,IF('Planungstool Heizlast'!$B$4="EU08L",Leistungsdaten!B64,IF('Planungstool Heizlast'!$B$4="EU15L",N64,IF('Planungstool Heizlast'!$B$4="EU20L",R64,""))))),IF('Planungstool Heizlast'!$B$4="EU13L",Leistungsdaten!J64,IF('Planungstool Heizlast'!$B$4="EU10L",Leistungsdaten!F64,IF('Planungstool Heizlast'!$B$4="EU08L",Leistungsdaten!B64,IF('Planungstool Heizlast'!$B$4="EU15L",N64,IF('Planungstool Heizlast'!$B$4="EU20L",R64,"")))))*0.9)*'Planungstool Heizlast'!$B$5</f>
        <v>8.7864587455306626</v>
      </c>
      <c r="W64" s="1">
        <f>IF('Planungstool Heizlast'!$B$4="EU13L",Leistungsdaten!K64,IF('Planungstool Heizlast'!$B$4="EU10L",Leistungsdaten!G64,IF('Planungstool Heizlast'!$B$4="EU08L",Leistungsdaten!C64,IF('Planungstool Heizlast'!$B$4="EU15L",O64,IF('Planungstool Heizlast'!$B$4="EU20L",S64,"")))))*$B$268</f>
        <v>8.0152792203084822</v>
      </c>
      <c r="X64" s="1">
        <f t="shared" si="1"/>
        <v>0.77117952522218047</v>
      </c>
    </row>
    <row r="65" spans="1:24" x14ac:dyDescent="0.3">
      <c r="A65">
        <v>-12.019183119571199</v>
      </c>
      <c r="B65">
        <v>7.4862313947219699</v>
      </c>
      <c r="C65">
        <f>IF(A65&lt;'Planungstool Heizlast'!$B$8,'Planungstool Heizlast'!$B$21,IF(A65&gt;15,'Planungstool Heizlast'!$B$20,'Planungstool Heizlast'!$B$19/(15-'Planungstool Heizlast'!$B$8)*(15-Leistungsdaten!A65)+'Planungstool Heizlast'!$B$20))</f>
        <v>9.502779132692563</v>
      </c>
      <c r="E65">
        <v>-7.2955677382199999</v>
      </c>
      <c r="F65">
        <v>8.8295313565354991</v>
      </c>
      <c r="G65">
        <f>IF(E65&lt;'Planungstool Heizlast'!$B$8,'Planungstool Heizlast'!$B$21,IF(E65&gt;15,'Planungstool Heizlast'!$B$20,'Planungstool Heizlast'!$B$19/(15-'Planungstool Heizlast'!$B$8)*(15-Leistungsdaten!E65)+'Planungstool Heizlast'!$B$20))</f>
        <v>7.9415965947098988</v>
      </c>
      <c r="I65">
        <v>-8.42096462276068</v>
      </c>
      <c r="J65">
        <v>12.621671949109601</v>
      </c>
      <c r="K65">
        <f>IF(I65&lt;'Planungstool Heizlast'!$B$8,'Planungstool Heizlast'!$B$21,IF(I65&gt;15,'Planungstool Heizlast'!$B$20,'Planungstool Heizlast'!$B$19/(15-'Planungstool Heizlast'!$B$8)*(15-Leistungsdaten!I65)+'Planungstool Heizlast'!$B$20))</f>
        <v>8.3150635438928866</v>
      </c>
      <c r="M65">
        <v>-5.9000407089138402</v>
      </c>
      <c r="N65">
        <v>16.332012563186002</v>
      </c>
      <c r="O65">
        <f>IF(M65&lt;'Planungstool Heizlast'!$B$8,'Planungstool Heizlast'!$B$21,IF(M65&gt;15,'Planungstool Heizlast'!$B$20,'Planungstool Heizlast'!$B$19/(15-'Planungstool Heizlast'!$B$8)*(15-Leistungsdaten!M65)+'Planungstool Heizlast'!$B$20))</f>
        <v>7.4784859985311236</v>
      </c>
      <c r="Q65">
        <v>-6.3507253088657096</v>
      </c>
      <c r="R65">
        <v>21.916363821322101</v>
      </c>
      <c r="S65">
        <f>IF(Q65&lt;'Planungstool Heizlast'!$B$8,'Planungstool Heizlast'!$B$21,IF(Q65&gt;15,'Planungstool Heizlast'!$B$20,'Planungstool Heizlast'!$B$19/(15-'Planungstool Heizlast'!$B$8)*(15-Leistungsdaten!Q65)+'Planungstool Heizlast'!$B$20))</f>
        <v>7.6280472821101837</v>
      </c>
      <c r="U65" s="1">
        <f>IF('Planungstool Heizlast'!$B$4="EU13L",Leistungsdaten!I65,IF('Planungstool Heizlast'!$B$4="EU10L",E65,IF('Planungstool Heizlast'!$B$4="EU08L",A65,IF('Planungstool Heizlast'!$B$4="EU15L",M65,IF('Planungstool Heizlast'!$B$4="EU20L",Q65,"")))))</f>
        <v>-7.2955677382199999</v>
      </c>
      <c r="V65" s="1">
        <f>IF(OR('Planungstool Heizlast'!$B$9="Fußbodenheizung 35°C",'Planungstool Heizlast'!$B$9="Niedertemperaturheizkörper 45°C"),IF('Planungstool Heizlast'!$B$4="EU13L",Leistungsdaten!J65,IF('Planungstool Heizlast'!$B$4="EU10L",Leistungsdaten!F65,IF('Planungstool Heizlast'!$B$4="EU08L",Leistungsdaten!B65,IF('Planungstool Heizlast'!$B$4="EU15L",N65,IF('Planungstool Heizlast'!$B$4="EU20L",R65,""))))),IF('Planungstool Heizlast'!$B$4="EU13L",Leistungsdaten!J65,IF('Planungstool Heizlast'!$B$4="EU10L",Leistungsdaten!F65,IF('Planungstool Heizlast'!$B$4="EU08L",Leistungsdaten!B65,IF('Planungstool Heizlast'!$B$4="EU15L",N65,IF('Planungstool Heizlast'!$B$4="EU20L",R65,"")))))*0.9)*'Planungstool Heizlast'!$B$5</f>
        <v>8.8295313565354991</v>
      </c>
      <c r="W65" s="1">
        <f>IF('Planungstool Heizlast'!$B$4="EU13L",Leistungsdaten!K65,IF('Planungstool Heizlast'!$B$4="EU10L",Leistungsdaten!G65,IF('Planungstool Heizlast'!$B$4="EU08L",Leistungsdaten!C65,IF('Planungstool Heizlast'!$B$4="EU15L",O65,IF('Planungstool Heizlast'!$B$4="EU20L",S65,"")))))*$B$268</f>
        <v>7.9415965947098988</v>
      </c>
      <c r="X65" s="1">
        <f t="shared" si="1"/>
        <v>0.88793476182560038</v>
      </c>
    </row>
    <row r="66" spans="1:24" x14ac:dyDescent="0.3">
      <c r="A66">
        <v>-11.8023225783821</v>
      </c>
      <c r="B66">
        <v>7.5272152748487198</v>
      </c>
      <c r="C66">
        <f>IF(A66&lt;'Planungstool Heizlast'!$B$8,'Planungstool Heizlast'!$B$21,IF(A66&gt;15,'Planungstool Heizlast'!$B$20,'Planungstool Heizlast'!$B$19/(15-'Planungstool Heizlast'!$B$8)*(15-Leistungsdaten!A66)+'Planungstool Heizlast'!$B$20))</f>
        <v>9.4371791789445751</v>
      </c>
      <c r="E66">
        <v>-7.0734566885357202</v>
      </c>
      <c r="F66">
        <v>8.8724701273338553</v>
      </c>
      <c r="G66">
        <f>IF(E66&lt;'Planungstool Heizlast'!$B$8,'Planungstool Heizlast'!$B$21,IF(E66&gt;15,'Planungstool Heizlast'!$B$20,'Planungstool Heizlast'!$B$19/(15-'Planungstool Heizlast'!$B$8)*(15-Leistungsdaten!E66)+'Planungstool Heizlast'!$B$20))</f>
        <v>7.8678882547945319</v>
      </c>
      <c r="I66">
        <v>-8.1805800364521595</v>
      </c>
      <c r="J66">
        <v>12.6693028284189</v>
      </c>
      <c r="K66">
        <f>IF(I66&lt;'Planungstool Heizlast'!$B$8,'Planungstool Heizlast'!$B$21,IF(I66&gt;15,'Planungstool Heizlast'!$B$20,'Planungstool Heizlast'!$B$19/(15-'Planungstool Heizlast'!$B$8)*(15-Leistungsdaten!I66)+'Planungstool Heizlast'!$B$20))</f>
        <v>8.2352910660119836</v>
      </c>
      <c r="M66">
        <v>-5.66223478664309</v>
      </c>
      <c r="N66">
        <v>16.382284703903601</v>
      </c>
      <c r="O66">
        <f>IF(M66&lt;'Planungstool Heizlast'!$B$8,'Planungstool Heizlast'!$B$21,IF(M66&gt;15,'Planungstool Heizlast'!$B$20,'Planungstool Heizlast'!$B$19/(15-'Planungstool Heizlast'!$B$8)*(15-Leistungsdaten!M66)+'Planungstool Heizlast'!$B$20))</f>
        <v>7.3995692594605753</v>
      </c>
      <c r="Q66">
        <v>-6.1033733037229698</v>
      </c>
      <c r="R66">
        <v>22.015191561019002</v>
      </c>
      <c r="S66">
        <f>IF(Q66&lt;'Planungstool Heizlast'!$B$8,'Planungstool Heizlast'!$B$21,IF(Q66&gt;15,'Planungstool Heizlast'!$B$20,'Planungstool Heizlast'!$B$19/(15-'Planungstool Heizlast'!$B$8)*(15-Leistungsdaten!Q66)+'Planungstool Heizlast'!$B$20))</f>
        <v>7.5459626415678764</v>
      </c>
      <c r="U66" s="1">
        <f>IF('Planungstool Heizlast'!$B$4="EU13L",Leistungsdaten!I66,IF('Planungstool Heizlast'!$B$4="EU10L",E66,IF('Planungstool Heizlast'!$B$4="EU08L",A66,IF('Planungstool Heizlast'!$B$4="EU15L",M66,IF('Planungstool Heizlast'!$B$4="EU20L",Q66,"")))))</f>
        <v>-7.0734566885357202</v>
      </c>
      <c r="V66" s="1">
        <f>IF(OR('Planungstool Heizlast'!$B$9="Fußbodenheizung 35°C",'Planungstool Heizlast'!$B$9="Niedertemperaturheizkörper 45°C"),IF('Planungstool Heizlast'!$B$4="EU13L",Leistungsdaten!J66,IF('Planungstool Heizlast'!$B$4="EU10L",Leistungsdaten!F66,IF('Planungstool Heizlast'!$B$4="EU08L",Leistungsdaten!B66,IF('Planungstool Heizlast'!$B$4="EU15L",N66,IF('Planungstool Heizlast'!$B$4="EU20L",R66,""))))),IF('Planungstool Heizlast'!$B$4="EU13L",Leistungsdaten!J66,IF('Planungstool Heizlast'!$B$4="EU10L",Leistungsdaten!F66,IF('Planungstool Heizlast'!$B$4="EU08L",Leistungsdaten!B66,IF('Planungstool Heizlast'!$B$4="EU15L",N66,IF('Planungstool Heizlast'!$B$4="EU20L",R66,"")))))*0.9)*'Planungstool Heizlast'!$B$5</f>
        <v>8.8724701273338553</v>
      </c>
      <c r="W66" s="1">
        <f>IF('Planungstool Heizlast'!$B$4="EU13L",Leistungsdaten!K66,IF('Planungstool Heizlast'!$B$4="EU10L",Leistungsdaten!G66,IF('Planungstool Heizlast'!$B$4="EU08L",Leistungsdaten!C66,IF('Planungstool Heizlast'!$B$4="EU15L",O66,IF('Planungstool Heizlast'!$B$4="EU20L",S66,"")))))*$B$268</f>
        <v>7.8678882547945319</v>
      </c>
      <c r="X66" s="1">
        <f t="shared" si="1"/>
        <v>1.0045818725393234</v>
      </c>
    </row>
    <row r="67" spans="1:24" x14ac:dyDescent="0.3">
      <c r="A67">
        <v>-11.5853351383166</v>
      </c>
      <c r="B67">
        <v>7.5682611771793704</v>
      </c>
      <c r="C67">
        <f>IF(A67&lt;'Planungstool Heizlast'!$B$8,'Planungstool Heizlast'!$B$21,IF(A67&gt;15,'Planungstool Heizlast'!$B$20,'Planungstool Heizlast'!$B$19/(15-'Planungstool Heizlast'!$B$8)*(15-Leistungsdaten!A67)+'Planungstool Heizlast'!$B$20))</f>
        <v>9.3651711270604068</v>
      </c>
      <c r="E67">
        <v>-6.8512681833049598</v>
      </c>
      <c r="F67">
        <v>8.9152707992141522</v>
      </c>
      <c r="G67">
        <f>IF(E67&lt;'Planungstool Heizlast'!$B$8,'Planungstool Heizlast'!$B$21,IF(E67&gt;15,'Planungstool Heizlast'!$B$20,'Planungstool Heizlast'!$B$19/(15-'Planungstool Heizlast'!$B$8)*(15-Leistungsdaten!E67)+'Planungstool Heizlast'!$B$20))</f>
        <v>7.7941542109812429</v>
      </c>
      <c r="I67">
        <v>-7.9400959319347004</v>
      </c>
      <c r="J67">
        <v>12.716482822140801</v>
      </c>
      <c r="K67">
        <f>IF(I67&lt;'Planungstool Heizlast'!$B$8,'Planungstool Heizlast'!$B$21,IF(I67&gt;15,'Planungstool Heizlast'!$B$20,'Planungstool Heizlast'!$B$19/(15-'Planungstool Heizlast'!$B$8)*(15-Leistungsdaten!I67)+'Planungstool Heizlast'!$B$20))</f>
        <v>8.155485562660342</v>
      </c>
      <c r="M67">
        <v>-5.4243439821595096</v>
      </c>
      <c r="N67">
        <v>16.432046887050902</v>
      </c>
      <c r="O67">
        <f>IF(M67&lt;'Planungstool Heizlast'!$B$8,'Planungstool Heizlast'!$B$21,IF(M67&gt;15,'Planungstool Heizlast'!$B$20,'Planungstool Heizlast'!$B$19/(15-'Planungstool Heizlast'!$B$8)*(15-Leistungsdaten!M67)+'Planungstool Heizlast'!$B$20))</f>
        <v>7.3206243519265275</v>
      </c>
      <c r="Q67">
        <v>-5.8557501363139197</v>
      </c>
      <c r="R67">
        <v>22.113423588373202</v>
      </c>
      <c r="S67">
        <f>IF(Q67&lt;'Planungstool Heizlast'!$B$8,'Planungstool Heizlast'!$B$21,IF(Q67&gt;15,'Planungstool Heizlast'!$B$20,'Planungstool Heizlast'!$B$19/(15-'Planungstool Heizlast'!$B$8)*(15-Leistungsdaten!Q67)+'Planungstool Heizlast'!$B$20))</f>
        <v>7.4637880148653775</v>
      </c>
      <c r="U67" s="1">
        <f>IF('Planungstool Heizlast'!$B$4="EU13L",Leistungsdaten!I67,IF('Planungstool Heizlast'!$B$4="EU10L",E67,IF('Planungstool Heizlast'!$B$4="EU08L",A67,IF('Planungstool Heizlast'!$B$4="EU15L",M67,IF('Planungstool Heizlast'!$B$4="EU20L",Q67,"")))))</f>
        <v>-6.8512681833049598</v>
      </c>
      <c r="V67" s="1">
        <f>IF(OR('Planungstool Heizlast'!$B$9="Fußbodenheizung 35°C",'Planungstool Heizlast'!$B$9="Niedertemperaturheizkörper 45°C"),IF('Planungstool Heizlast'!$B$4="EU13L",Leistungsdaten!J67,IF('Planungstool Heizlast'!$B$4="EU10L",Leistungsdaten!F67,IF('Planungstool Heizlast'!$B$4="EU08L",Leistungsdaten!B67,IF('Planungstool Heizlast'!$B$4="EU15L",N67,IF('Planungstool Heizlast'!$B$4="EU20L",R67,""))))),IF('Planungstool Heizlast'!$B$4="EU13L",Leistungsdaten!J67,IF('Planungstool Heizlast'!$B$4="EU10L",Leistungsdaten!F67,IF('Planungstool Heizlast'!$B$4="EU08L",Leistungsdaten!B67,IF('Planungstool Heizlast'!$B$4="EU15L",N67,IF('Planungstool Heizlast'!$B$4="EU20L",R67,"")))))*0.9)*'Planungstool Heizlast'!$B$5</f>
        <v>8.9152707992141522</v>
      </c>
      <c r="W67" s="1">
        <f>IF('Planungstool Heizlast'!$B$4="EU13L",Leistungsdaten!K67,IF('Planungstool Heizlast'!$B$4="EU10L",Leistungsdaten!G67,IF('Planungstool Heizlast'!$B$4="EU08L",Leistungsdaten!C67,IF('Planungstool Heizlast'!$B$4="EU15L",O67,IF('Planungstool Heizlast'!$B$4="EU20L",S67,"")))))*$B$268</f>
        <v>7.7941542109812429</v>
      </c>
      <c r="X67" s="1">
        <f t="shared" si="1"/>
        <v>1.1211165882329093</v>
      </c>
    </row>
    <row r="68" spans="1:24" x14ac:dyDescent="0.3">
      <c r="A68">
        <v>-11.3682216655404</v>
      </c>
      <c r="B68">
        <v>7.6093642457612498</v>
      </c>
      <c r="C68">
        <f>IF(A68&lt;'Planungstool Heizlast'!$B$8,'Planungstool Heizlast'!$B$21,IF(A68&gt;15,'Planungstool Heizlast'!$B$20,'Planungstool Heizlast'!$B$19/(15-'Planungstool Heizlast'!$B$8)*(15-Leistungsdaten!A68)+'Planungstool Heizlast'!$B$20))</f>
        <v>9.2931212507740106</v>
      </c>
      <c r="E68">
        <v>-6.6290022535089399</v>
      </c>
      <c r="F68">
        <v>8.9579290061700547</v>
      </c>
      <c r="G68">
        <f>IF(E68&lt;'Planungstool Heizlast'!$B$8,'Planungstool Heizlast'!$B$21,IF(E68&gt;15,'Planungstool Heizlast'!$B$20,'Planungstool Heizlast'!$B$19/(15-'Planungstool Heizlast'!$B$8)*(15-Leistungsdaten!E68)+'Planungstool Heizlast'!$B$20))</f>
        <v>7.720394473551262</v>
      </c>
      <c r="I68">
        <v>-7.6995134424575697</v>
      </c>
      <c r="J68">
        <v>12.763195262056</v>
      </c>
      <c r="K68">
        <f>IF(I68&lt;'Planungstool Heizlast'!$B$8,'Planungstool Heizlast'!$B$21,IF(I68&gt;15,'Planungstool Heizlast'!$B$20,'Planungstool Heizlast'!$B$19/(15-'Planungstool Heizlast'!$B$8)*(15-Leistungsdaten!I68)+'Planungstool Heizlast'!$B$20))</f>
        <v>8.0756474099107507</v>
      </c>
      <c r="M68">
        <v>-5.1863692738709197</v>
      </c>
      <c r="N68">
        <v>16.481280845353101</v>
      </c>
      <c r="O68">
        <f>IF(M68&lt;'Planungstool Heizlast'!$B$8,'Planungstool Heizlast'!$B$21,IF(M68&gt;15,'Planungstool Heizlast'!$B$20,'Planungstool Heizlast'!$B$19/(15-'Planungstool Heizlast'!$B$8)*(15-Leistungsdaten!M68)+'Planungstool Heizlast'!$B$20))</f>
        <v>7.2416516006170868</v>
      </c>
      <c r="Q68">
        <v>-5.6078553555407398</v>
      </c>
      <c r="R68">
        <v>22.2110208765382</v>
      </c>
      <c r="S68">
        <f>IF(Q68&lt;'Planungstool Heizlast'!$B$8,'Planungstool Heizlast'!$B$21,IF(Q68&gt;15,'Planungstool Heizlast'!$B$20,'Planungstool Heizlast'!$B$19/(15-'Planungstool Heizlast'!$B$8)*(15-Leistungsdaten!Q68)+'Planungstool Heizlast'!$B$20))</f>
        <v>7.3815232523042731</v>
      </c>
      <c r="U68" s="1">
        <f>IF('Planungstool Heizlast'!$B$4="EU13L",Leistungsdaten!I68,IF('Planungstool Heizlast'!$B$4="EU10L",E68,IF('Planungstool Heizlast'!$B$4="EU08L",A68,IF('Planungstool Heizlast'!$B$4="EU15L",M68,IF('Planungstool Heizlast'!$B$4="EU20L",Q68,"")))))</f>
        <v>-6.6290022535089399</v>
      </c>
      <c r="V68" s="1">
        <f>IF(OR('Planungstool Heizlast'!$B$9="Fußbodenheizung 35°C",'Planungstool Heizlast'!$B$9="Niedertemperaturheizkörper 45°C"),IF('Planungstool Heizlast'!$B$4="EU13L",Leistungsdaten!J68,IF('Planungstool Heizlast'!$B$4="EU10L",Leistungsdaten!F68,IF('Planungstool Heizlast'!$B$4="EU08L",Leistungsdaten!B68,IF('Planungstool Heizlast'!$B$4="EU15L",N68,IF('Planungstool Heizlast'!$B$4="EU20L",R68,""))))),IF('Planungstool Heizlast'!$B$4="EU13L",Leistungsdaten!J68,IF('Planungstool Heizlast'!$B$4="EU10L",Leistungsdaten!F68,IF('Planungstool Heizlast'!$B$4="EU08L",Leistungsdaten!B68,IF('Planungstool Heizlast'!$B$4="EU15L",N68,IF('Planungstool Heizlast'!$B$4="EU20L",R68,"")))))*0.9)*'Planungstool Heizlast'!$B$5</f>
        <v>8.9579290061700547</v>
      </c>
      <c r="W68" s="1">
        <f>IF('Planungstool Heizlast'!$B$4="EU13L",Leistungsdaten!K68,IF('Planungstool Heizlast'!$B$4="EU10L",Leistungsdaten!G68,IF('Planungstool Heizlast'!$B$4="EU08L",Leistungsdaten!C68,IF('Planungstool Heizlast'!$B$4="EU15L",O68,IF('Planungstool Heizlast'!$B$4="EU20L",S68,"")))))*$B$268</f>
        <v>7.720394473551262</v>
      </c>
      <c r="X68" s="1">
        <f t="shared" si="1"/>
        <v>1.2375345326187928</v>
      </c>
    </row>
    <row r="69" spans="1:24" x14ac:dyDescent="0.3">
      <c r="A69">
        <v>-11.150983034830301</v>
      </c>
      <c r="B69">
        <v>7.6505195584430696</v>
      </c>
      <c r="C69">
        <f>IF(A69&lt;'Planungstool Heizlast'!$B$8,'Planungstool Heizlast'!$B$21,IF(A69&gt;15,'Planungstool Heizlast'!$B$20,'Planungstool Heizlast'!$B$19/(15-'Planungstool Heizlast'!$B$8)*(15-Leistungsdaten!A69)+'Planungstool Heizlast'!$B$20))</f>
        <v>9.2210298403831743</v>
      </c>
      <c r="E69">
        <v>-6.4066589298596801</v>
      </c>
      <c r="F69">
        <v>9.0004402729361885</v>
      </c>
      <c r="G69">
        <f>IF(E69&lt;'Planungstool Heizlast'!$B$8,'Planungstool Heizlast'!$B$21,IF(E69&gt;15,'Planungstool Heizlast'!$B$20,'Planungstool Heizlast'!$B$19/(15-'Planungstool Heizlast'!$B$8)*(15-Leistungsdaten!E69)+'Planungstool Heizlast'!$B$20))</f>
        <v>7.6466090526964798</v>
      </c>
      <c r="I69">
        <v>-7.4588337073696902</v>
      </c>
      <c r="J69">
        <v>12.8094231118721</v>
      </c>
      <c r="K69">
        <f>IF(I69&lt;'Planungstool Heizlast'!$B$8,'Planungstool Heizlast'!$B$21,IF(I69&gt;15,'Planungstool Heizlast'!$B$20,'Planungstool Heizlast'!$B$19/(15-'Planungstool Heizlast'!$B$8)*(15-Leistungsdaten!I69)+'Planungstool Heizlast'!$B$20))</f>
        <v>7.9957769858601946</v>
      </c>
      <c r="M69">
        <v>-4.9483116471994801</v>
      </c>
      <c r="N69">
        <v>16.529967921065801</v>
      </c>
      <c r="O69">
        <f>IF(M69&lt;'Planungstool Heizlast'!$B$8,'Planungstool Heizlast'!$B$21,IF(M69&gt;15,'Planungstool Heizlast'!$B$20,'Planungstool Heizlast'!$B$19/(15-'Planungstool Heizlast'!$B$8)*(15-Leistungsdaten!M69)+'Planungstool Heizlast'!$B$20))</f>
        <v>7.1626513325480925</v>
      </c>
      <c r="Q69">
        <v>-5.35968851030563</v>
      </c>
      <c r="R69">
        <v>22.307943176420999</v>
      </c>
      <c r="S69">
        <f>IF(Q69&lt;'Planungstool Heizlast'!$B$8,'Planungstool Heizlast'!$B$21,IF(Q69&gt;15,'Planungstool Heizlast'!$B$20,'Planungstool Heizlast'!$B$19/(15-'Planungstool Heizlast'!$B$8)*(15-Leistungsdaten!Q69)+'Planungstool Heizlast'!$B$20))</f>
        <v>7.2991682041861603</v>
      </c>
      <c r="U69" s="1">
        <f>IF('Planungstool Heizlast'!$B$4="EU13L",Leistungsdaten!I69,IF('Planungstool Heizlast'!$B$4="EU10L",E69,IF('Planungstool Heizlast'!$B$4="EU08L",A69,IF('Planungstool Heizlast'!$B$4="EU15L",M69,IF('Planungstool Heizlast'!$B$4="EU20L",Q69,"")))))</f>
        <v>-6.4066589298596801</v>
      </c>
      <c r="V69" s="1">
        <f>IF(OR('Planungstool Heizlast'!$B$9="Fußbodenheizung 35°C",'Planungstool Heizlast'!$B$9="Niedertemperaturheizkörper 45°C"),IF('Planungstool Heizlast'!$B$4="EU13L",Leistungsdaten!J69,IF('Planungstool Heizlast'!$B$4="EU10L",Leistungsdaten!F69,IF('Planungstool Heizlast'!$B$4="EU08L",Leistungsdaten!B69,IF('Planungstool Heizlast'!$B$4="EU15L",N69,IF('Planungstool Heizlast'!$B$4="EU20L",R69,""))))),IF('Planungstool Heizlast'!$B$4="EU13L",Leistungsdaten!J69,IF('Planungstool Heizlast'!$B$4="EU10L",Leistungsdaten!F69,IF('Planungstool Heizlast'!$B$4="EU08L",Leistungsdaten!B69,IF('Planungstool Heizlast'!$B$4="EU15L",N69,IF('Planungstool Heizlast'!$B$4="EU20L",R69,"")))))*0.9)*'Planungstool Heizlast'!$B$5</f>
        <v>9.0004402729361885</v>
      </c>
      <c r="W69" s="1">
        <f>IF('Planungstool Heizlast'!$B$4="EU13L",Leistungsdaten!K69,IF('Planungstool Heizlast'!$B$4="EU10L",Leistungsdaten!G69,IF('Planungstool Heizlast'!$B$4="EU08L",Leistungsdaten!C69,IF('Planungstool Heizlast'!$B$4="EU15L",O69,IF('Planungstool Heizlast'!$B$4="EU20L",S69,"")))))*$B$268</f>
        <v>7.6466090526964798</v>
      </c>
      <c r="X69" s="1">
        <f t="shared" si="1"/>
        <v>1.3538312202397087</v>
      </c>
    </row>
    <row r="70" spans="1:24" x14ac:dyDescent="0.3">
      <c r="A70">
        <v>-10.933620129287601</v>
      </c>
      <c r="B70">
        <v>7.6917221257685897</v>
      </c>
      <c r="C70">
        <f>IF(A70&lt;'Planungstool Heizlast'!$B$8,'Planungstool Heizlast'!$B$21,IF(A70&gt;15,'Planungstool Heizlast'!$B$20,'Planungstool Heizlast'!$B$19/(15-'Planungstool Heizlast'!$B$8)*(15-Leistungsdaten!A70)+'Planungstool Heizlast'!$B$20))</f>
        <v>9.1488971889481974</v>
      </c>
      <c r="E70">
        <v>-6.1842382429407703</v>
      </c>
      <c r="F70">
        <v>9.0428000129846566</v>
      </c>
      <c r="G70">
        <f>IF(E70&lt;'Planungstool Heizlast'!$B$8,'Planungstool Heizlast'!$B$21,IF(E70&gt;15,'Planungstool Heizlast'!$B$20,'Planungstool Heizlast'!$B$19/(15-'Planungstool Heizlast'!$B$8)*(15-Leistungsdaten!E70)+'Planungstool Heizlast'!$B$20))</f>
        <v>7.57279795856617</v>
      </c>
      <c r="I70">
        <v>-7.21805787211966</v>
      </c>
      <c r="J70">
        <v>12.855148959320699</v>
      </c>
      <c r="K70">
        <f>IF(I70&lt;'Planungstool Heizlast'!$B$8,'Planungstool Heizlast'!$B$21,IF(I70&gt;15,'Planungstool Heizlast'!$B$20,'Planungstool Heizlast'!$B$19/(15-'Planungstool Heizlast'!$B$8)*(15-Leistungsdaten!I70)+'Planungstool Heizlast'!$B$20))</f>
        <v>7.9158746706298508</v>
      </c>
      <c r="M70">
        <v>-4.7101720945816803</v>
      </c>
      <c r="N70">
        <v>16.578089058020701</v>
      </c>
      <c r="O70">
        <f>IF(M70&lt;'Planungstool Heizlast'!$B$8,'Planungstool Heizlast'!$B$21,IF(M70&gt;15,'Planungstool Heizlast'!$B$20,'Planungstool Heizlast'!$B$19/(15-'Planungstool Heizlast'!$B$8)*(15-Leistungsdaten!M70)+'Planungstool Heizlast'!$B$20))</f>
        <v>7.0836238770631139</v>
      </c>
      <c r="Q70">
        <v>-5.1112491495107699</v>
      </c>
      <c r="R70">
        <v>22.404148979884901</v>
      </c>
      <c r="S70">
        <f>IF(Q70&lt;'Planungstool Heizlast'!$B$8,'Planungstool Heizlast'!$B$21,IF(Q70&gt;15,'Planungstool Heizlast'!$B$20,'Planungstool Heizlast'!$B$19/(15-'Planungstool Heizlast'!$B$8)*(15-Leistungsdaten!Q70)+'Planungstool Heizlast'!$B$20))</f>
        <v>7.2167227208126228</v>
      </c>
      <c r="U70" s="1">
        <f>IF('Planungstool Heizlast'!$B$4="EU13L",Leistungsdaten!I70,IF('Planungstool Heizlast'!$B$4="EU10L",E70,IF('Planungstool Heizlast'!$B$4="EU08L",A70,IF('Planungstool Heizlast'!$B$4="EU15L",M70,IF('Planungstool Heizlast'!$B$4="EU20L",Q70,"")))))</f>
        <v>-6.1842382429407703</v>
      </c>
      <c r="V70" s="1">
        <f>IF(OR('Planungstool Heizlast'!$B$9="Fußbodenheizung 35°C",'Planungstool Heizlast'!$B$9="Niedertemperaturheizkörper 45°C"),IF('Planungstool Heizlast'!$B$4="EU13L",Leistungsdaten!J70,IF('Planungstool Heizlast'!$B$4="EU10L",Leistungsdaten!F70,IF('Planungstool Heizlast'!$B$4="EU08L",Leistungsdaten!B70,IF('Planungstool Heizlast'!$B$4="EU15L",N70,IF('Planungstool Heizlast'!$B$4="EU20L",R70,""))))),IF('Planungstool Heizlast'!$B$4="EU13L",Leistungsdaten!J70,IF('Planungstool Heizlast'!$B$4="EU10L",Leistungsdaten!F70,IF('Planungstool Heizlast'!$B$4="EU08L",Leistungsdaten!B70,IF('Planungstool Heizlast'!$B$4="EU15L",N70,IF('Planungstool Heizlast'!$B$4="EU20L",R70,"")))))*0.9)*'Planungstool Heizlast'!$B$5</f>
        <v>9.0428000129846566</v>
      </c>
      <c r="W70" s="1">
        <f>IF('Planungstool Heizlast'!$B$4="EU13L",Leistungsdaten!K70,IF('Planungstool Heizlast'!$B$4="EU10L",Leistungsdaten!G70,IF('Planungstool Heizlast'!$B$4="EU08L",Leistungsdaten!C70,IF('Planungstool Heizlast'!$B$4="EU15L",O70,IF('Planungstool Heizlast'!$B$4="EU20L",S70,"")))))*$B$268</f>
        <v>7.57279795856617</v>
      </c>
      <c r="X70" s="1">
        <f t="shared" si="1"/>
        <v>1.4700020544184866</v>
      </c>
    </row>
    <row r="71" spans="1:24" x14ac:dyDescent="0.3">
      <c r="A71">
        <v>-10.716133840060801</v>
      </c>
      <c r="B71">
        <v>7.7329668898513502</v>
      </c>
      <c r="C71">
        <f>IF(A71&lt;'Planungstool Heizlast'!$B$8,'Planungstool Heizlast'!$B$21,IF(A71&gt;15,'Planungstool Heizlast'!$B$20,'Planungstool Heizlast'!$B$19/(15-'Planungstool Heizlast'!$B$8)*(15-Leistungsdaten!A71)+'Planungstool Heizlast'!$B$20))</f>
        <v>9.076723592199869</v>
      </c>
      <c r="E71">
        <v>-5.9617402233438002</v>
      </c>
      <c r="F71">
        <v>9.0850035264815041</v>
      </c>
      <c r="G71">
        <f>IF(E71&lt;'Planungstool Heizlast'!$B$8,'Planungstool Heizlast'!$B$21,IF(E71&gt;15,'Planungstool Heizlast'!$B$20,'Planungstool Heizlast'!$B$19/(15-'Planungstool Heizlast'!$B$8)*(15-Leistungsdaten!E71)+'Planungstool Heizlast'!$B$20))</f>
        <v>7.4989612013122589</v>
      </c>
      <c r="I71">
        <v>-6.97718708825579</v>
      </c>
      <c r="J71">
        <v>12.9003550081011</v>
      </c>
      <c r="K71">
        <f>IF(I71&lt;'Planungstool Heizlast'!$B$8,'Planungstool Heizlast'!$B$21,IF(I71&gt;15,'Planungstool Heizlast'!$B$20,'Planungstool Heizlast'!$B$19/(15-'Planungstool Heizlast'!$B$8)*(15-Leistungsdaten!I71)+'Planungstool Heizlast'!$B$20))</f>
        <v>7.8359408463651175</v>
      </c>
      <c r="M71">
        <v>-4.4719516154683197</v>
      </c>
      <c r="N71">
        <v>16.625624793524501</v>
      </c>
      <c r="O71">
        <f>IF(M71&lt;'Planungstool Heizlast'!$B$8,'Planungstool Heizlast'!$B$21,IF(M71&gt;15,'Planungstool Heizlast'!$B$20,'Planungstool Heizlast'!$B$19/(15-'Planungstool Heizlast'!$B$8)*(15-Leistungsdaten!M71)+'Planungstool Heizlast'!$B$20))</f>
        <v>7.0045695658334468</v>
      </c>
      <c r="Q71">
        <v>-4.8625368220583702</v>
      </c>
      <c r="R71">
        <v>22.499595481849799</v>
      </c>
      <c r="S71">
        <f>IF(Q71&lt;'Planungstool Heizlast'!$B$8,'Planungstool Heizlast'!$B$21,IF(Q71&gt;15,'Planungstool Heizlast'!$B$20,'Planungstool Heizlast'!$B$19/(15-'Planungstool Heizlast'!$B$8)*(15-Leistungsdaten!Q71)+'Planungstool Heizlast'!$B$20))</f>
        <v>7.1341866524852628</v>
      </c>
      <c r="U71" s="1">
        <f>IF('Planungstool Heizlast'!$B$4="EU13L",Leistungsdaten!I71,IF('Planungstool Heizlast'!$B$4="EU10L",E71,IF('Planungstool Heizlast'!$B$4="EU08L",A71,IF('Planungstool Heizlast'!$B$4="EU15L",M71,IF('Planungstool Heizlast'!$B$4="EU20L",Q71,"")))))</f>
        <v>-5.9617402233438002</v>
      </c>
      <c r="V71" s="1">
        <f>IF(OR('Planungstool Heizlast'!$B$9="Fußbodenheizung 35°C",'Planungstool Heizlast'!$B$9="Niedertemperaturheizkörper 45°C"),IF('Planungstool Heizlast'!$B$4="EU13L",Leistungsdaten!J71,IF('Planungstool Heizlast'!$B$4="EU10L",Leistungsdaten!F71,IF('Planungstool Heizlast'!$B$4="EU08L",Leistungsdaten!B71,IF('Planungstool Heizlast'!$B$4="EU15L",N71,IF('Planungstool Heizlast'!$B$4="EU20L",R71,""))))),IF('Planungstool Heizlast'!$B$4="EU13L",Leistungsdaten!J71,IF('Planungstool Heizlast'!$B$4="EU10L",Leistungsdaten!F71,IF('Planungstool Heizlast'!$B$4="EU08L",Leistungsdaten!B71,IF('Planungstool Heizlast'!$B$4="EU15L",N71,IF('Planungstool Heizlast'!$B$4="EU20L",R71,"")))))*0.9)*'Planungstool Heizlast'!$B$5</f>
        <v>9.0850035264815041</v>
      </c>
      <c r="W71" s="1">
        <f>IF('Planungstool Heizlast'!$B$4="EU13L",Leistungsdaten!K71,IF('Planungstool Heizlast'!$B$4="EU10L",Leistungsdaten!G71,IF('Planungstool Heizlast'!$B$4="EU08L",Leistungsdaten!C71,IF('Planungstool Heizlast'!$B$4="EU15L",O71,IF('Planungstool Heizlast'!$B$4="EU20L",S71,"")))))*$B$268</f>
        <v>7.4989612013122589</v>
      </c>
      <c r="X71" s="1">
        <f t="shared" si="1"/>
        <v>1.5860423251692453</v>
      </c>
    </row>
    <row r="72" spans="1:24" x14ac:dyDescent="0.3">
      <c r="A72">
        <v>-10.498525066078001</v>
      </c>
      <c r="B72">
        <v>7.7742487232303201</v>
      </c>
      <c r="C72">
        <f>IF(A72&lt;'Planungstool Heizlast'!$B$8,'Planungstool Heizlast'!$B$21,IF(A72&gt;15,'Planungstool Heizlast'!$B$20,'Planungstool Heizlast'!$B$19/(15-'Planungstool Heizlast'!$B$8)*(15-Leistungsdaten!A72)+'Planungstool Heizlast'!$B$20))</f>
        <v>9.0045093484506751</v>
      </c>
      <c r="E72">
        <v>-5.7391649018004598</v>
      </c>
      <c r="F72">
        <v>9.1270459982024033</v>
      </c>
      <c r="G72">
        <f>IF(E72&lt;'Planungstool Heizlast'!$B$8,'Planungstool Heizlast'!$B$21,IF(E72&gt;15,'Planungstool Heizlast'!$B$20,'Planungstool Heizlast'!$B$19/(15-'Planungstool Heizlast'!$B$8)*(15-Leistungsdaten!E72)+'Planungstool Heizlast'!$B$20))</f>
        <v>7.425098791133169</v>
      </c>
      <c r="I72">
        <v>-6.7362225134260303</v>
      </c>
      <c r="J72">
        <v>12.945023069668</v>
      </c>
      <c r="K72">
        <f>IF(I72&lt;'Planungstool Heizlast'!$B$8,'Planungstool Heizlast'!$B$21,IF(I72&gt;15,'Planungstool Heizlast'!$B$20,'Planungstool Heizlast'!$B$19/(15-'Planungstool Heizlast'!$B$8)*(15-Leistungsdaten!I72)+'Planungstool Heizlast'!$B$20))</f>
        <v>7.7559758972355697</v>
      </c>
      <c r="M72">
        <v>-4.2336512163245397</v>
      </c>
      <c r="N72">
        <v>16.672555250108299</v>
      </c>
      <c r="O72">
        <f>IF(M72&lt;'Planungstool Heizlast'!$B$8,'Planungstool Heizlast'!$B$21,IF(M72&gt;15,'Planungstool Heizlast'!$B$20,'Planungstool Heizlast'!$B$19/(15-'Planungstool Heizlast'!$B$8)*(15-Leistungsdaten!M72)+'Planungstool Heizlast'!$B$20))</f>
        <v>6.9254887328581187</v>
      </c>
      <c r="Q72">
        <v>-4.61355107685063</v>
      </c>
      <c r="R72">
        <v>22.594238541253802</v>
      </c>
      <c r="S72">
        <f>IF(Q72&lt;'Planungstool Heizlast'!$B$8,'Planungstool Heizlast'!$B$21,IF(Q72&gt;15,'Planungstool Heizlast'!$B$20,'Planungstool Heizlast'!$B$19/(15-'Planungstool Heizlast'!$B$8)*(15-Leistungsdaten!Q72)+'Planungstool Heizlast'!$B$20))</f>
        <v>7.051559849505673</v>
      </c>
      <c r="U72" s="1">
        <f>IF('Planungstool Heizlast'!$B$4="EU13L",Leistungsdaten!I72,IF('Planungstool Heizlast'!$B$4="EU10L",E72,IF('Planungstool Heizlast'!$B$4="EU08L",A72,IF('Planungstool Heizlast'!$B$4="EU15L",M72,IF('Planungstool Heizlast'!$B$4="EU20L",Q72,"")))))</f>
        <v>-5.7391649018004598</v>
      </c>
      <c r="V72" s="1">
        <f>IF(OR('Planungstool Heizlast'!$B$9="Fußbodenheizung 35°C",'Planungstool Heizlast'!$B$9="Niedertemperaturheizkörper 45°C"),IF('Planungstool Heizlast'!$B$4="EU13L",Leistungsdaten!J72,IF('Planungstool Heizlast'!$B$4="EU10L",Leistungsdaten!F72,IF('Planungstool Heizlast'!$B$4="EU08L",Leistungsdaten!B72,IF('Planungstool Heizlast'!$B$4="EU15L",N72,IF('Planungstool Heizlast'!$B$4="EU20L",R72,""))))),IF('Planungstool Heizlast'!$B$4="EU13L",Leistungsdaten!J72,IF('Planungstool Heizlast'!$B$4="EU10L",Leistungsdaten!F72,IF('Planungstool Heizlast'!$B$4="EU08L",Leistungsdaten!B72,IF('Planungstool Heizlast'!$B$4="EU15L",N72,IF('Planungstool Heizlast'!$B$4="EU20L",R72,"")))))*0.9)*'Planungstool Heizlast'!$B$5</f>
        <v>9.1270459982024033</v>
      </c>
      <c r="W72" s="1">
        <f>IF('Planungstool Heizlast'!$B$4="EU13L",Leistungsdaten!K72,IF('Planungstool Heizlast'!$B$4="EU10L",Leistungsdaten!G72,IF('Planungstool Heizlast'!$B$4="EU08L",Leistungsdaten!C72,IF('Planungstool Heizlast'!$B$4="EU15L",O72,IF('Planungstool Heizlast'!$B$4="EU20L",S72,"")))))*$B$268</f>
        <v>7.425098791133169</v>
      </c>
      <c r="X72" s="1">
        <f t="shared" si="1"/>
        <v>1.7019472070692343</v>
      </c>
    </row>
    <row r="73" spans="1:24" x14ac:dyDescent="0.3">
      <c r="A73">
        <v>-10.280794713787101</v>
      </c>
      <c r="B73">
        <v>7.8155624277060296</v>
      </c>
      <c r="C73">
        <f>IF(A73&lt;'Planungstool Heizlast'!$B$8,'Planungstool Heizlast'!$B$21,IF(A73&gt;15,'Planungstool Heizlast'!$B$20,'Planungstool Heizlast'!$B$19/(15-'Planungstool Heizlast'!$B$8)*(15-Leistungsdaten!A73)+'Planungstool Heizlast'!$B$20))</f>
        <v>8.9322547585085594</v>
      </c>
      <c r="E73">
        <v>-5.5105511859645002</v>
      </c>
      <c r="F73">
        <v>9.1670849013904832</v>
      </c>
      <c r="G73">
        <f>IF(E73&lt;'Planungstool Heizlast'!$B$8,'Planungstool Heizlast'!$B$21,IF(E73&gt;15,'Planungstool Heizlast'!$B$20,'Planungstool Heizlast'!$B$19/(15-'Planungstool Heizlast'!$B$8)*(15-Leistungsdaten!E73)+'Planungstool Heizlast'!$B$20))</f>
        <v>7.3492325183830989</v>
      </c>
      <c r="I73">
        <v>-6.4951653113779999</v>
      </c>
      <c r="J73">
        <v>12.989134554859699</v>
      </c>
      <c r="K73">
        <f>IF(I73&lt;'Planungstool Heizlast'!$B$8,'Planungstool Heizlast'!$B$21,IF(I73&gt;15,'Planungstool Heizlast'!$B$20,'Planungstool Heizlast'!$B$19/(15-'Planungstool Heizlast'!$B$8)*(15-Leistungsdaten!I73)+'Planungstool Heizlast'!$B$20))</f>
        <v>7.6759802094349867</v>
      </c>
      <c r="M73">
        <v>-3.9952719106297798</v>
      </c>
      <c r="N73">
        <v>16.7188601271253</v>
      </c>
      <c r="O73">
        <f>IF(M73&lt;'Planungstool Heizlast'!$B$8,'Planungstool Heizlast'!$B$21,IF(M73&gt;15,'Planungstool Heizlast'!$B$20,'Planungstool Heizlast'!$B$19/(15-'Planungstool Heizlast'!$B$8)*(15-Leistungsdaten!M73)+'Planungstool Heizlast'!$B$20))</f>
        <v>6.8463817144638774</v>
      </c>
      <c r="Q73">
        <v>-4.3642914627897103</v>
      </c>
      <c r="R73">
        <v>22.688032640843598</v>
      </c>
      <c r="S73">
        <f>IF(Q73&lt;'Planungstool Heizlast'!$B$8,'Planungstool Heizlast'!$B$21,IF(Q73&gt;15,'Planungstool Heizlast'!$B$20,'Planungstool Heizlast'!$B$19/(15-'Planungstool Heizlast'!$B$8)*(15-Leistungsdaten!Q73)+'Planungstool Heizlast'!$B$20))</f>
        <v>6.9688421621754335</v>
      </c>
      <c r="U73" s="1">
        <f>IF('Planungstool Heizlast'!$B$4="EU13L",Leistungsdaten!I73,IF('Planungstool Heizlast'!$B$4="EU10L",E73,IF('Planungstool Heizlast'!$B$4="EU08L",A73,IF('Planungstool Heizlast'!$B$4="EU15L",M73,IF('Planungstool Heizlast'!$B$4="EU20L",Q73,"")))))</f>
        <v>-5.5105511859645002</v>
      </c>
      <c r="V73" s="1">
        <f>IF(OR('Planungstool Heizlast'!$B$9="Fußbodenheizung 35°C",'Planungstool Heizlast'!$B$9="Niedertemperaturheizkörper 45°C"),IF('Planungstool Heizlast'!$B$4="EU13L",Leistungsdaten!J73,IF('Planungstool Heizlast'!$B$4="EU10L",Leistungsdaten!F73,IF('Planungstool Heizlast'!$B$4="EU08L",Leistungsdaten!B73,IF('Planungstool Heizlast'!$B$4="EU15L",N73,IF('Planungstool Heizlast'!$B$4="EU20L",R73,""))))),IF('Planungstool Heizlast'!$B$4="EU13L",Leistungsdaten!J73,IF('Planungstool Heizlast'!$B$4="EU10L",Leistungsdaten!F73,IF('Planungstool Heizlast'!$B$4="EU08L",Leistungsdaten!B73,IF('Planungstool Heizlast'!$B$4="EU15L",N73,IF('Planungstool Heizlast'!$B$4="EU20L",R73,"")))))*0.9)*'Planungstool Heizlast'!$B$5</f>
        <v>9.1670849013904832</v>
      </c>
      <c r="W73" s="1">
        <f>IF('Planungstool Heizlast'!$B$4="EU13L",Leistungsdaten!K73,IF('Planungstool Heizlast'!$B$4="EU10L",Leistungsdaten!G73,IF('Planungstool Heizlast'!$B$4="EU08L",Leistungsdaten!C73,IF('Planungstool Heizlast'!$B$4="EU15L",O73,IF('Planungstool Heizlast'!$B$4="EU20L",S73,"")))))*$B$268</f>
        <v>7.3492325183830989</v>
      </c>
      <c r="X73" s="1">
        <f t="shared" si="1"/>
        <v>1.8178523830073843</v>
      </c>
    </row>
    <row r="74" spans="1:24" x14ac:dyDescent="0.3">
      <c r="A74">
        <v>-10.062943696905799</v>
      </c>
      <c r="B74">
        <v>7.85690273315707</v>
      </c>
      <c r="C74">
        <f>IF(A74&lt;'Planungstool Heizlast'!$B$8,'Planungstool Heizlast'!$B$21,IF(A74&gt;15,'Planungstool Heizlast'!$B$20,'Planungstool Heizlast'!$B$19/(15-'Planungstool Heizlast'!$B$8)*(15-Leistungsdaten!A74)+'Planungstool Heizlast'!$B$20))</f>
        <v>8.8599601255939859</v>
      </c>
      <c r="E74">
        <v>-5.2749274900219598</v>
      </c>
      <c r="F74">
        <v>9.2046831743799302</v>
      </c>
      <c r="G74">
        <f>IF(E74&lt;'Planungstool Heizlast'!$B$8,'Planungstool Heizlast'!$B$21,IF(E74&gt;15,'Planungstool Heizlast'!$B$20,'Planungstool Heizlast'!$B$19/(15-'Planungstool Heizlast'!$B$8)*(15-Leistungsdaten!E74)+'Planungstool Heizlast'!$B$20))</f>
        <v>7.271039958862378</v>
      </c>
      <c r="I74">
        <v>-6.2540166519590299</v>
      </c>
      <c r="J74">
        <v>13.0326704653665</v>
      </c>
      <c r="K74">
        <f>IF(I74&lt;'Planungstool Heizlast'!$B$8,'Planungstool Heizlast'!$B$21,IF(I74&gt;15,'Planungstool Heizlast'!$B$20,'Planungstool Heizlast'!$B$19/(15-'Planungstool Heizlast'!$B$8)*(15-Leistungsdaten!I74)+'Planungstool Heizlast'!$B$20))</f>
        <v>7.5959541711813561</v>
      </c>
      <c r="M74">
        <v>-3.7568147188778398</v>
      </c>
      <c r="N74">
        <v>16.764518692195502</v>
      </c>
      <c r="O74">
        <f>IF(M74&lt;'Planungstool Heizlast'!$B$8,'Planungstool Heizlast'!$B$21,IF(M74&gt;15,'Planungstool Heizlast'!$B$20,'Planungstool Heizlast'!$B$19/(15-'Planungstool Heizlast'!$B$8)*(15-Leistungsdaten!M74)+'Planungstool Heizlast'!$B$20))</f>
        <v>6.7672488493052132</v>
      </c>
      <c r="Q74">
        <v>-4.1147575287778304</v>
      </c>
      <c r="R74">
        <v>22.780930845758402</v>
      </c>
      <c r="S74">
        <f>IF(Q74&lt;'Planungstool Heizlast'!$B$8,'Planungstool Heizlast'!$B$21,IF(Q74&gt;15,'Planungstool Heizlast'!$B$20,'Planungstool Heizlast'!$B$19/(15-'Planungstool Heizlast'!$B$8)*(15-Leistungsdaten!Q74)+'Planungstool Heizlast'!$B$20))</f>
        <v>6.8860334407961474</v>
      </c>
      <c r="U74" s="1">
        <f>IF('Planungstool Heizlast'!$B$4="EU13L",Leistungsdaten!I74,IF('Planungstool Heizlast'!$B$4="EU10L",E74,IF('Planungstool Heizlast'!$B$4="EU08L",A74,IF('Planungstool Heizlast'!$B$4="EU15L",M74,IF('Planungstool Heizlast'!$B$4="EU20L",Q74,"")))))</f>
        <v>-5.2749274900219598</v>
      </c>
      <c r="V74" s="1">
        <f>IF(OR('Planungstool Heizlast'!$B$9="Fußbodenheizung 35°C",'Planungstool Heizlast'!$B$9="Niedertemperaturheizkörper 45°C"),IF('Planungstool Heizlast'!$B$4="EU13L",Leistungsdaten!J74,IF('Planungstool Heizlast'!$B$4="EU10L",Leistungsdaten!F74,IF('Planungstool Heizlast'!$B$4="EU08L",Leistungsdaten!B74,IF('Planungstool Heizlast'!$B$4="EU15L",N74,IF('Planungstool Heizlast'!$B$4="EU20L",R74,""))))),IF('Planungstool Heizlast'!$B$4="EU13L",Leistungsdaten!J74,IF('Planungstool Heizlast'!$B$4="EU10L",Leistungsdaten!F74,IF('Planungstool Heizlast'!$B$4="EU08L",Leistungsdaten!B74,IF('Planungstool Heizlast'!$B$4="EU15L",N74,IF('Planungstool Heizlast'!$B$4="EU20L",R74,"")))))*0.9)*'Planungstool Heizlast'!$B$5</f>
        <v>9.2046831743799302</v>
      </c>
      <c r="W74" s="1">
        <f>IF('Planungstool Heizlast'!$B$4="EU13L",Leistungsdaten!K74,IF('Planungstool Heizlast'!$B$4="EU10L",Leistungsdaten!G74,IF('Planungstool Heizlast'!$B$4="EU08L",Leistungsdaten!C74,IF('Planungstool Heizlast'!$B$4="EU15L",O74,IF('Planungstool Heizlast'!$B$4="EU20L",S74,"")))))*$B$268</f>
        <v>7.271039958862378</v>
      </c>
      <c r="X74" s="1">
        <f t="shared" si="1"/>
        <v>1.9336432155175522</v>
      </c>
    </row>
    <row r="75" spans="1:24" x14ac:dyDescent="0.3">
      <c r="A75">
        <v>-9.8449729361791807</v>
      </c>
      <c r="B75">
        <v>7.8982642963365901</v>
      </c>
      <c r="C75">
        <f>IF(A75&lt;'Planungstool Heizlast'!$B$8,'Planungstool Heizlast'!$B$21,IF(A75&gt;15,'Planungstool Heizlast'!$B$20,'Planungstool Heizlast'!$B$19/(15-'Planungstool Heizlast'!$B$8)*(15-Leistungsdaten!A75)+'Planungstool Heizlast'!$B$20))</f>
        <v>8.7876257552594801</v>
      </c>
      <c r="E75">
        <v>-5.0392101726076097</v>
      </c>
      <c r="F75">
        <v>9.2419138814425938</v>
      </c>
      <c r="G75">
        <f>IF(E75&lt;'Planungstool Heizlast'!$B$8,'Planungstool Heizlast'!$B$21,IF(E75&gt;15,'Planungstool Heizlast'!$B$20,'Planungstool Heizlast'!$B$19/(15-'Planungstool Heizlast'!$B$8)*(15-Leistungsdaten!E75)+'Planungstool Heizlast'!$B$20))</f>
        <v>7.1928163307240576</v>
      </c>
      <c r="I75">
        <v>-6.0127777111160796</v>
      </c>
      <c r="J75">
        <v>13.0756113850343</v>
      </c>
      <c r="K75">
        <f>IF(I75&lt;'Planungstool Heizlast'!$B$8,'Planungstool Heizlast'!$B$21,IF(I75&gt;15,'Planungstool Heizlast'!$B$20,'Planungstool Heizlast'!$B$19/(15-'Planungstool Heizlast'!$B$8)*(15-Leistungsdaten!I75)+'Planungstool Heizlast'!$B$20))</f>
        <v>7.5158981727168461</v>
      </c>
      <c r="M75">
        <v>-3.5182806685768102</v>
      </c>
      <c r="N75">
        <v>16.809509772493801</v>
      </c>
      <c r="O75">
        <f>IF(M75&lt;'Planungstool Heizlast'!$B$8,'Planungstool Heizlast'!$B$21,IF(M75&gt;15,'Planungstool Heizlast'!$B$20,'Planungstool Heizlast'!$B$19/(15-'Planungstool Heizlast'!$B$8)*(15-Leistungsdaten!M75)+'Planungstool Heizlast'!$B$20))</f>
        <v>6.6880904783643285</v>
      </c>
      <c r="Q75">
        <v>-3.8649488237171701</v>
      </c>
      <c r="R75">
        <v>22.872884760869599</v>
      </c>
      <c r="S75">
        <f>IF(Q75&lt;'Planungstool Heizlast'!$B$8,'Planungstool Heizlast'!$B$21,IF(Q75&gt;15,'Planungstool Heizlast'!$B$20,'Planungstool Heizlast'!$B$19/(15-'Planungstool Heizlast'!$B$8)*(15-Leistungsdaten!Q75)+'Planungstool Heizlast'!$B$20))</f>
        <v>6.803133535669402</v>
      </c>
      <c r="U75" s="1">
        <f>IF('Planungstool Heizlast'!$B$4="EU13L",Leistungsdaten!I75,IF('Planungstool Heizlast'!$B$4="EU10L",E75,IF('Planungstool Heizlast'!$B$4="EU08L",A75,IF('Planungstool Heizlast'!$B$4="EU15L",M75,IF('Planungstool Heizlast'!$B$4="EU20L",Q75,"")))))</f>
        <v>-5.0392101726076097</v>
      </c>
      <c r="V75" s="1">
        <f>IF(OR('Planungstool Heizlast'!$B$9="Fußbodenheizung 35°C",'Planungstool Heizlast'!$B$9="Niedertemperaturheizkörper 45°C"),IF('Planungstool Heizlast'!$B$4="EU13L",Leistungsdaten!J75,IF('Planungstool Heizlast'!$B$4="EU10L",Leistungsdaten!F75,IF('Planungstool Heizlast'!$B$4="EU08L",Leistungsdaten!B75,IF('Planungstool Heizlast'!$B$4="EU15L",N75,IF('Planungstool Heizlast'!$B$4="EU20L",R75,""))))),IF('Planungstool Heizlast'!$B$4="EU13L",Leistungsdaten!J75,IF('Planungstool Heizlast'!$B$4="EU10L",Leistungsdaten!F75,IF('Planungstool Heizlast'!$B$4="EU08L",Leistungsdaten!B75,IF('Planungstool Heizlast'!$B$4="EU15L",N75,IF('Planungstool Heizlast'!$B$4="EU20L",R75,"")))))*0.9)*'Planungstool Heizlast'!$B$5</f>
        <v>9.2419138814425938</v>
      </c>
      <c r="W75" s="1">
        <f>IF('Planungstool Heizlast'!$B$4="EU13L",Leistungsdaten!K75,IF('Planungstool Heizlast'!$B$4="EU10L",Leistungsdaten!G75,IF('Planungstool Heizlast'!$B$4="EU08L",Leistungsdaten!C75,IF('Planungstool Heizlast'!$B$4="EU15L",O75,IF('Planungstool Heizlast'!$B$4="EU20L",S75,"")))))*$B$268</f>
        <v>7.1928163307240576</v>
      </c>
      <c r="X75" s="1">
        <f t="shared" si="1"/>
        <v>2.0490975507185363</v>
      </c>
    </row>
    <row r="76" spans="1:24" x14ac:dyDescent="0.3">
      <c r="A76">
        <v>-9.6268833591470209</v>
      </c>
      <c r="B76">
        <v>7.9396416996485604</v>
      </c>
      <c r="C76">
        <f>IF(A76&lt;'Planungstool Heizlast'!$B$8,'Planungstool Heizlast'!$B$21,IF(A76&gt;15,'Planungstool Heizlast'!$B$20,'Planungstool Heizlast'!$B$19/(15-'Planungstool Heizlast'!$B$8)*(15-Leistungsdaten!A76)+'Planungstool Heizlast'!$B$20))</f>
        <v>8.7152519553124073</v>
      </c>
      <c r="E76">
        <v>-4.80339897880999</v>
      </c>
      <c r="F76">
        <v>9.2787652021231377</v>
      </c>
      <c r="G76">
        <f>IF(E76&lt;'Planungstool Heizlast'!$B$8,'Planungstool Heizlast'!$B$21,IF(E76&gt;15,'Planungstool Heizlast'!$B$20,'Planungstool Heizlast'!$B$19/(15-'Planungstool Heizlast'!$B$8)*(15-Leistungsdaten!E76)+'Planungstool Heizlast'!$B$20))</f>
        <v>7.1145615493748631</v>
      </c>
      <c r="I76">
        <v>-5.7714496708958301</v>
      </c>
      <c r="J76">
        <v>13.117937471003501</v>
      </c>
      <c r="K76">
        <f>IF(I76&lt;'Planungstool Heizlast'!$B$8,'Planungstool Heizlast'!$B$21,IF(I76&gt;15,'Planungstool Heizlast'!$B$20,'Planungstool Heizlast'!$B$19/(15-'Planungstool Heizlast'!$B$8)*(15-Leistungsdaten!I76)+'Planungstool Heizlast'!$B$20))</f>
        <v>7.4358126063078451</v>
      </c>
      <c r="M76">
        <v>-3.2796707942491299</v>
      </c>
      <c r="N76">
        <v>16.853811745881298</v>
      </c>
      <c r="O76">
        <f>IF(M76&lt;'Planungstool Heizlast'!$B$8,'Planungstool Heizlast'!$B$21,IF(M76&gt;15,'Planungstool Heizlast'!$B$20,'Planungstool Heizlast'!$B$19/(15-'Planungstool Heizlast'!$B$8)*(15-Leistungsdaten!M76)+'Planungstool Heizlast'!$B$20))</f>
        <v>6.6089069449511655</v>
      </c>
      <c r="Q76">
        <v>-3.6148648965099301</v>
      </c>
      <c r="R76">
        <v>22.9638444868419</v>
      </c>
      <c r="S76">
        <f>IF(Q76&lt;'Planungstool Heizlast'!$B$8,'Planungstool Heizlast'!$B$21,IF(Q76&gt;15,'Planungstool Heizlast'!$B$20,'Planungstool Heizlast'!$B$19/(15-'Planungstool Heizlast'!$B$8)*(15-Leistungsdaten!Q76)+'Planungstool Heizlast'!$B$20))</f>
        <v>6.7201422970967908</v>
      </c>
      <c r="U76" s="1">
        <f>IF('Planungstool Heizlast'!$B$4="EU13L",Leistungsdaten!I76,IF('Planungstool Heizlast'!$B$4="EU10L",E76,IF('Planungstool Heizlast'!$B$4="EU08L",A76,IF('Planungstool Heizlast'!$B$4="EU15L",M76,IF('Planungstool Heizlast'!$B$4="EU20L",Q76,"")))))</f>
        <v>-4.80339897880999</v>
      </c>
      <c r="V76" s="1">
        <f>IF(OR('Planungstool Heizlast'!$B$9="Fußbodenheizung 35°C",'Planungstool Heizlast'!$B$9="Niedertemperaturheizkörper 45°C"),IF('Planungstool Heizlast'!$B$4="EU13L",Leistungsdaten!J76,IF('Planungstool Heizlast'!$B$4="EU10L",Leistungsdaten!F76,IF('Planungstool Heizlast'!$B$4="EU08L",Leistungsdaten!B76,IF('Planungstool Heizlast'!$B$4="EU15L",N76,IF('Planungstool Heizlast'!$B$4="EU20L",R76,""))))),IF('Planungstool Heizlast'!$B$4="EU13L",Leistungsdaten!J76,IF('Planungstool Heizlast'!$B$4="EU10L",Leistungsdaten!F76,IF('Planungstool Heizlast'!$B$4="EU08L",Leistungsdaten!B76,IF('Planungstool Heizlast'!$B$4="EU15L",N76,IF('Planungstool Heizlast'!$B$4="EU20L",R76,"")))))*0.9)*'Planungstool Heizlast'!$B$5</f>
        <v>9.2787652021231377</v>
      </c>
      <c r="W76" s="1">
        <f>IF('Planungstool Heizlast'!$B$4="EU13L",Leistungsdaten!K76,IF('Planungstool Heizlast'!$B$4="EU10L",Leistungsdaten!G76,IF('Planungstool Heizlast'!$B$4="EU08L",Leistungsdaten!C76,IF('Planungstool Heizlast'!$B$4="EU15L",O76,IF('Planungstool Heizlast'!$B$4="EU20L",S76,"")))))*$B$268</f>
        <v>7.1145615493748631</v>
      </c>
      <c r="X76" s="1">
        <f t="shared" si="1"/>
        <v>2.1642036527482746</v>
      </c>
    </row>
    <row r="77" spans="1:24" x14ac:dyDescent="0.3">
      <c r="A77">
        <v>-9.4086758999179505</v>
      </c>
      <c r="B77">
        <v>7.9810294499034198</v>
      </c>
      <c r="C77">
        <f>IF(A77&lt;'Planungstool Heizlast'!$B$8,'Planungstool Heizlast'!$B$21,IF(A77&gt;15,'Planungstool Heizlast'!$B$20,'Planungstool Heizlast'!$B$19/(15-'Planungstool Heizlast'!$B$8)*(15-Leistungsdaten!A77)+'Planungstool Heizlast'!$B$20))</f>
        <v>8.6428390357400247</v>
      </c>
      <c r="E77">
        <v>-4.5674936610387498</v>
      </c>
      <c r="F77">
        <v>9.3152249951476715</v>
      </c>
      <c r="G77">
        <f>IF(E77&lt;'Planungstool Heizlast'!$B$8,'Planungstool Heizlast'!$B$21,IF(E77&gt;15,'Planungstool Heizlast'!$B$20,'Planungstool Heizlast'!$B$19/(15-'Planungstool Heizlast'!$B$8)*(15-Leistungsdaten!E77)+'Planungstool Heizlast'!$B$20))</f>
        <v>7.0362755326510582</v>
      </c>
      <c r="I77">
        <v>-5.5300337194446003</v>
      </c>
      <c r="J77">
        <v>13.1596284446781</v>
      </c>
      <c r="K77">
        <f>IF(I77&lt;'Planungstool Heizlast'!$B$8,'Planungstool Heizlast'!$B$21,IF(I77&gt;15,'Planungstool Heizlast'!$B$20,'Planungstool Heizlast'!$B$19/(15-'Planungstool Heizlast'!$B$8)*(15-Leistungsdaten!I77)+'Planungstool Heizlast'!$B$20))</f>
        <v>7.3556978662449222</v>
      </c>
      <c r="M77">
        <v>-3.0409861374315401</v>
      </c>
      <c r="N77">
        <v>16.897402531875201</v>
      </c>
      <c r="O77">
        <f>IF(M77&lt;'Planungstool Heizlast'!$B$8,'Planungstool Heizlast'!$B$21,IF(M77&gt;15,'Planungstool Heizlast'!$B$20,'Planungstool Heizlast'!$B$19/(15-'Planungstool Heizlast'!$B$8)*(15-Leistungsdaten!M77)+'Planungstool Heizlast'!$B$20))</f>
        <v>6.5296985947033903</v>
      </c>
      <c r="Q77">
        <v>-3.3645052960583</v>
      </c>
      <c r="R77">
        <v>23.053758574873498</v>
      </c>
      <c r="S77">
        <f>IF(Q77&lt;'Planungstool Heizlast'!$B$8,'Planungstool Heizlast'!$B$21,IF(Q77&gt;15,'Planungstool Heizlast'!$B$20,'Planungstool Heizlast'!$B$19/(15-'Planungstool Heizlast'!$B$8)*(15-Leistungsdaten!Q77)+'Planungstool Heizlast'!$B$20))</f>
        <v>6.6370595753799071</v>
      </c>
      <c r="U77" s="1">
        <f>IF('Planungstool Heizlast'!$B$4="EU13L",Leistungsdaten!I77,IF('Planungstool Heizlast'!$B$4="EU10L",E77,IF('Planungstool Heizlast'!$B$4="EU08L",A77,IF('Planungstool Heizlast'!$B$4="EU15L",M77,IF('Planungstool Heizlast'!$B$4="EU20L",Q77,"")))))</f>
        <v>-4.5674936610387498</v>
      </c>
      <c r="V77" s="1">
        <f>IF(OR('Planungstool Heizlast'!$B$9="Fußbodenheizung 35°C",'Planungstool Heizlast'!$B$9="Niedertemperaturheizkörper 45°C"),IF('Planungstool Heizlast'!$B$4="EU13L",Leistungsdaten!J77,IF('Planungstool Heizlast'!$B$4="EU10L",Leistungsdaten!F77,IF('Planungstool Heizlast'!$B$4="EU08L",Leistungsdaten!B77,IF('Planungstool Heizlast'!$B$4="EU15L",N77,IF('Planungstool Heizlast'!$B$4="EU20L",R77,""))))),IF('Planungstool Heizlast'!$B$4="EU13L",Leistungsdaten!J77,IF('Planungstool Heizlast'!$B$4="EU10L",Leistungsdaten!F77,IF('Planungstool Heizlast'!$B$4="EU08L",Leistungsdaten!B77,IF('Planungstool Heizlast'!$B$4="EU15L",N77,IF('Planungstool Heizlast'!$B$4="EU20L",R77,"")))))*0.9)*'Planungstool Heizlast'!$B$5</f>
        <v>9.3152249951476715</v>
      </c>
      <c r="W77" s="1">
        <f>IF('Planungstool Heizlast'!$B$4="EU13L",Leistungsdaten!K77,IF('Planungstool Heizlast'!$B$4="EU10L",Leistungsdaten!G77,IF('Planungstool Heizlast'!$B$4="EU08L",Leistungsdaten!C77,IF('Planungstool Heizlast'!$B$4="EU15L",O77,IF('Planungstool Heizlast'!$B$4="EU20L",S77,"")))))*$B$268</f>
        <v>7.0362755326510582</v>
      </c>
      <c r="X77" s="1">
        <f t="shared" si="1"/>
        <v>2.2789494624966133</v>
      </c>
    </row>
    <row r="78" spans="1:24" x14ac:dyDescent="0.3">
      <c r="A78">
        <v>-9.1903514989525892</v>
      </c>
      <c r="B78">
        <v>8.0224219770530496</v>
      </c>
      <c r="C78">
        <f>IF(A78&lt;'Planungstool Heizlast'!$B$8,'Planungstool Heizlast'!$B$21,IF(A78&gt;15,'Planungstool Heizlast'!$B$20,'Planungstool Heizlast'!$B$19/(15-'Planungstool Heizlast'!$B$8)*(15-Leistungsdaten!A78)+'Planungstool Heizlast'!$B$20))</f>
        <v>8.5703873086375317</v>
      </c>
      <c r="E78">
        <v>-4.3314939790246703</v>
      </c>
      <c r="F78">
        <v>9.3512807907459887</v>
      </c>
      <c r="G78">
        <f>IF(E78&lt;'Planungstool Heizlast'!$B$8,'Planungstool Heizlast'!$B$21,IF(E78&gt;15,'Planungstool Heizlast'!$B$20,'Planungstool Heizlast'!$B$19/(15-'Planungstool Heizlast'!$B$8)*(15-Leistungsdaten!E78)+'Planungstool Heizlast'!$B$20))</f>
        <v>6.9579582008184531</v>
      </c>
      <c r="I78">
        <v>-5.2885310510084098</v>
      </c>
      <c r="J78">
        <v>13.2006635825253</v>
      </c>
      <c r="K78">
        <f>IF(I78&lt;'Planungstool Heizlast'!$B$8,'Planungstool Heizlast'!$B$21,IF(I78&gt;15,'Planungstool Heizlast'!$B$20,'Planungstool Heizlast'!$B$19/(15-'Planungstool Heizlast'!$B$8)*(15-Leistungsdaten!I78)+'Planungstool Heizlast'!$B$20))</f>
        <v>7.2755543488428582</v>
      </c>
      <c r="M78">
        <v>-2.8022277466751402</v>
      </c>
      <c r="N78">
        <v>16.940259582457902</v>
      </c>
      <c r="O78">
        <f>IF(M78&lt;'Planungstool Heizlast'!$B$8,'Planungstool Heizlast'!$B$21,IF(M78&gt;15,'Planungstool Heizlast'!$B$20,'Planungstool Heizlast'!$B$19/(15-'Planungstool Heizlast'!$B$8)*(15-Leistungsdaten!M78)+'Planungstool Heizlast'!$B$20))</f>
        <v>6.4504657755864034</v>
      </c>
      <c r="Q78">
        <v>-3.1138695712644799</v>
      </c>
      <c r="R78">
        <v>23.142573980079298</v>
      </c>
      <c r="S78">
        <f>IF(Q78&lt;'Planungstool Heizlast'!$B$8,'Planungstool Heizlast'!$B$21,IF(Q78&gt;15,'Planungstool Heizlast'!$B$20,'Planungstool Heizlast'!$B$19/(15-'Planungstool Heizlast'!$B$8)*(15-Leistungsdaten!Q78)+'Planungstool Heizlast'!$B$20))</f>
        <v>6.5538852208203426</v>
      </c>
      <c r="U78" s="1">
        <f>IF('Planungstool Heizlast'!$B$4="EU13L",Leistungsdaten!I78,IF('Planungstool Heizlast'!$B$4="EU10L",E78,IF('Planungstool Heizlast'!$B$4="EU08L",A78,IF('Planungstool Heizlast'!$B$4="EU15L",M78,IF('Planungstool Heizlast'!$B$4="EU20L",Q78,"")))))</f>
        <v>-4.3314939790246703</v>
      </c>
      <c r="V78" s="1">
        <f>IF(OR('Planungstool Heizlast'!$B$9="Fußbodenheizung 35°C",'Planungstool Heizlast'!$B$9="Niedertemperaturheizkörper 45°C"),IF('Planungstool Heizlast'!$B$4="EU13L",Leistungsdaten!J78,IF('Planungstool Heizlast'!$B$4="EU10L",Leistungsdaten!F78,IF('Planungstool Heizlast'!$B$4="EU08L",Leistungsdaten!B78,IF('Planungstool Heizlast'!$B$4="EU15L",N78,IF('Planungstool Heizlast'!$B$4="EU20L",R78,""))))),IF('Planungstool Heizlast'!$B$4="EU13L",Leistungsdaten!J78,IF('Planungstool Heizlast'!$B$4="EU10L",Leistungsdaten!F78,IF('Planungstool Heizlast'!$B$4="EU08L",Leistungsdaten!B78,IF('Planungstool Heizlast'!$B$4="EU15L",N78,IF('Planungstool Heizlast'!$B$4="EU20L",R78,"")))))*0.9)*'Planungstool Heizlast'!$B$5</f>
        <v>9.3512807907459887</v>
      </c>
      <c r="W78" s="1">
        <f>IF('Planungstool Heizlast'!$B$4="EU13L",Leistungsdaten!K78,IF('Planungstool Heizlast'!$B$4="EU10L",Leistungsdaten!G78,IF('Planungstool Heizlast'!$B$4="EU08L",Leistungsdaten!C78,IF('Planungstool Heizlast'!$B$4="EU15L",O78,IF('Planungstool Heizlast'!$B$4="EU20L",S78,"")))))*$B$268</f>
        <v>6.9579582008184531</v>
      </c>
      <c r="X78" s="1">
        <f t="shared" si="1"/>
        <v>2.3933225899275357</v>
      </c>
    </row>
    <row r="79" spans="1:24" x14ac:dyDescent="0.3">
      <c r="A79">
        <v>-8.9719111028542606</v>
      </c>
      <c r="B79">
        <v>8.0638136329045</v>
      </c>
      <c r="C79">
        <f>IF(A79&lt;'Planungstool Heizlast'!$B$8,'Planungstool Heizlast'!$B$21,IF(A79&gt;15,'Planungstool Heizlast'!$B$20,'Planungstool Heizlast'!$B$19/(15-'Planungstool Heizlast'!$B$8)*(15-Leistungsdaten!A79)+'Planungstool Heizlast'!$B$20))</f>
        <v>8.4978970881385987</v>
      </c>
      <c r="E79">
        <v>-4.0953996998196596</v>
      </c>
      <c r="F79">
        <v>9.3869197827916739</v>
      </c>
      <c r="G79">
        <f>IF(E79&lt;'Planungstool Heizlast'!$B$8,'Planungstool Heizlast'!$B$21,IF(E79&gt;15,'Planungstool Heizlast'!$B$20,'Planungstool Heizlast'!$B$19/(15-'Planungstool Heizlast'!$B$8)*(15-Leistungsdaten!E79)+'Planungstool Heizlast'!$B$20))</f>
        <v>6.8796094765723925</v>
      </c>
      <c r="I79">
        <v>-5.0469428659329303</v>
      </c>
      <c r="J79">
        <v>13.241021706700399</v>
      </c>
      <c r="K79">
        <f>IF(I79&lt;'Planungstool Heizlast'!$B$8,'Planungstool Heizlast'!$B$21,IF(I79&gt;15,'Planungstool Heizlast'!$B$20,'Planungstool Heizlast'!$B$19/(15-'Planungstool Heizlast'!$B$8)*(15-Leistungsdaten!I79)+'Planungstool Heizlast'!$B$20))</f>
        <v>7.1953824524406222</v>
      </c>
      <c r="M79">
        <v>-2.5633966775453199</v>
      </c>
      <c r="N79">
        <v>16.982359872720199</v>
      </c>
      <c r="O79">
        <f>IF(M79&lt;'Planungstool Heizlast'!$B$8,'Planungstool Heizlast'!$B$21,IF(M79&gt;15,'Planungstool Heizlast'!$B$20,'Planungstool Heizlast'!$B$19/(15-'Planungstool Heizlast'!$B$8)*(15-Leistungsdaten!M79)+'Planungstool Heizlast'!$B$20))</f>
        <v>6.3712088378933256</v>
      </c>
      <c r="Q79">
        <v>-2.8629572710306399</v>
      </c>
      <c r="R79">
        <v>23.230236013473899</v>
      </c>
      <c r="S79">
        <f>IF(Q79&lt;'Planungstool Heizlast'!$B$8,'Planungstool Heizlast'!$B$21,IF(Q79&gt;15,'Planungstool Heizlast'!$B$20,'Planungstool Heizlast'!$B$19/(15-'Planungstool Heizlast'!$B$8)*(15-Leistungsdaten!Q79)+'Planungstool Heizlast'!$B$20))</f>
        <v>6.4706190837196846</v>
      </c>
      <c r="U79" s="1">
        <f>IF('Planungstool Heizlast'!$B$4="EU13L",Leistungsdaten!I79,IF('Planungstool Heizlast'!$B$4="EU10L",E79,IF('Planungstool Heizlast'!$B$4="EU08L",A79,IF('Planungstool Heizlast'!$B$4="EU15L",M79,IF('Planungstool Heizlast'!$B$4="EU20L",Q79,"")))))</f>
        <v>-4.0953996998196596</v>
      </c>
      <c r="V79" s="1">
        <f>IF(OR('Planungstool Heizlast'!$B$9="Fußbodenheizung 35°C",'Planungstool Heizlast'!$B$9="Niedertemperaturheizkörper 45°C"),IF('Planungstool Heizlast'!$B$4="EU13L",Leistungsdaten!J79,IF('Planungstool Heizlast'!$B$4="EU10L",Leistungsdaten!F79,IF('Planungstool Heizlast'!$B$4="EU08L",Leistungsdaten!B79,IF('Planungstool Heizlast'!$B$4="EU15L",N79,IF('Planungstool Heizlast'!$B$4="EU20L",R79,""))))),IF('Planungstool Heizlast'!$B$4="EU13L",Leistungsdaten!J79,IF('Planungstool Heizlast'!$B$4="EU10L",Leistungsdaten!F79,IF('Planungstool Heizlast'!$B$4="EU08L",Leistungsdaten!B79,IF('Planungstool Heizlast'!$B$4="EU15L",N79,IF('Planungstool Heizlast'!$B$4="EU20L",R79,"")))))*0.9)*'Planungstool Heizlast'!$B$5</f>
        <v>9.3869197827916739</v>
      </c>
      <c r="W79" s="1">
        <f>IF('Planungstool Heizlast'!$B$4="EU13L",Leistungsdaten!K79,IF('Planungstool Heizlast'!$B$4="EU10L",Leistungsdaten!G79,IF('Planungstool Heizlast'!$B$4="EU08L",Leistungsdaten!C79,IF('Planungstool Heizlast'!$B$4="EU15L",O79,IF('Planungstool Heizlast'!$B$4="EU20L",S79,"")))))*$B$268</f>
        <v>6.8796094765723925</v>
      </c>
      <c r="X79" s="1">
        <f t="shared" si="1"/>
        <v>2.5073103062192814</v>
      </c>
    </row>
    <row r="80" spans="1:24" x14ac:dyDescent="0.3">
      <c r="A80">
        <v>-8.7533556641674402</v>
      </c>
      <c r="B80">
        <v>8.1051986898124309</v>
      </c>
      <c r="C80">
        <f>IF(A80&lt;'Planungstool Heizlast'!$B$8,'Planungstool Heizlast'!$B$21,IF(A80&gt;15,'Planungstool Heizlast'!$B$20,'Planungstool Heizlast'!$B$19/(15-'Planungstool Heizlast'!$B$8)*(15-Leistungsdaten!A80)+'Planungstool Heizlast'!$B$20))</f>
        <v>8.4253686903484883</v>
      </c>
      <c r="E80">
        <v>-3.8592105977967499</v>
      </c>
      <c r="F80">
        <v>9.4221288207538159</v>
      </c>
      <c r="G80">
        <f>IF(E80&lt;'Planungstool Heizlast'!$B$8,'Planungstool Heizlast'!$B$21,IF(E80&gt;15,'Planungstool Heizlast'!$B$20,'Planungstool Heizlast'!$B$19/(15-'Planungstool Heizlast'!$B$8)*(15-Leistungsdaten!E80)+'Planungstool Heizlast'!$B$20))</f>
        <v>6.8012292850377714</v>
      </c>
      <c r="I80">
        <v>-4.8052703706635302</v>
      </c>
      <c r="J80">
        <v>13.2806811754965</v>
      </c>
      <c r="K80">
        <f>IF(I80&lt;'Planungstool Heizlast'!$B$8,'Planungstool Heizlast'!$B$21,IF(I80&gt;15,'Planungstool Heizlast'!$B$20,'Planungstool Heizlast'!$B$19/(15-'Planungstool Heizlast'!$B$8)*(15-Leistungsdaten!I80)+'Planungstool Heizlast'!$B$20))</f>
        <v>7.1151825774013906</v>
      </c>
      <c r="M80">
        <v>-2.32449399262181</v>
      </c>
      <c r="N80">
        <v>17.023679891339199</v>
      </c>
      <c r="O80">
        <f>IF(M80&lt;'Planungstool Heizlast'!$B$8,'Planungstool Heizlast'!$B$21,IF(M80&gt;15,'Planungstool Heizlast'!$B$20,'Planungstool Heizlast'!$B$19/(15-'Planungstool Heizlast'!$B$8)*(15-Leistungsdaten!M80)+'Planungstool Heizlast'!$B$20))</f>
        <v>6.2919281342450093</v>
      </c>
      <c r="Q80">
        <v>-2.6117679442589998</v>
      </c>
      <c r="R80">
        <v>23.3166882925137</v>
      </c>
      <c r="S80">
        <f>IF(Q80&lt;'Planungstool Heizlast'!$B$8,'Planungstool Heizlast'!$B$21,IF(Q80&gt;15,'Planungstool Heizlast'!$B$20,'Planungstool Heizlast'!$B$19/(15-'Planungstool Heizlast'!$B$8)*(15-Leistungsdaten!Q80)+'Planungstool Heizlast'!$B$20))</f>
        <v>6.3872610143795328</v>
      </c>
      <c r="U80" s="1">
        <f>IF('Planungstool Heizlast'!$B$4="EU13L",Leistungsdaten!I80,IF('Planungstool Heizlast'!$B$4="EU10L",E80,IF('Planungstool Heizlast'!$B$4="EU08L",A80,IF('Planungstool Heizlast'!$B$4="EU15L",M80,IF('Planungstool Heizlast'!$B$4="EU20L",Q80,"")))))</f>
        <v>-3.8592105977967499</v>
      </c>
      <c r="V80" s="1">
        <f>IF(OR('Planungstool Heizlast'!$B$9="Fußbodenheizung 35°C",'Planungstool Heizlast'!$B$9="Niedertemperaturheizkörper 45°C"),IF('Planungstool Heizlast'!$B$4="EU13L",Leistungsdaten!J80,IF('Planungstool Heizlast'!$B$4="EU10L",Leistungsdaten!F80,IF('Planungstool Heizlast'!$B$4="EU08L",Leistungsdaten!B80,IF('Planungstool Heizlast'!$B$4="EU15L",N80,IF('Planungstool Heizlast'!$B$4="EU20L",R80,""))))),IF('Planungstool Heizlast'!$B$4="EU13L",Leistungsdaten!J80,IF('Planungstool Heizlast'!$B$4="EU10L",Leistungsdaten!F80,IF('Planungstool Heizlast'!$B$4="EU08L",Leistungsdaten!B80,IF('Planungstool Heizlast'!$B$4="EU15L",N80,IF('Planungstool Heizlast'!$B$4="EU20L",R80,"")))))*0.9)*'Planungstool Heizlast'!$B$5</f>
        <v>9.4221288207538159</v>
      </c>
      <c r="W80" s="1">
        <f>IF('Planungstool Heizlast'!$B$4="EU13L",Leistungsdaten!K80,IF('Planungstool Heizlast'!$B$4="EU10L",Leistungsdaten!G80,IF('Planungstool Heizlast'!$B$4="EU08L",Leistungsdaten!C80,IF('Planungstool Heizlast'!$B$4="EU15L",O80,IF('Planungstool Heizlast'!$B$4="EU20L",S80,"")))))*$B$268</f>
        <v>6.8012292850377714</v>
      </c>
      <c r="X80" s="1">
        <f t="shared" si="1"/>
        <v>2.6208995357160445</v>
      </c>
    </row>
    <row r="81" spans="1:24" x14ac:dyDescent="0.3">
      <c r="A81">
        <v>-8.5346861411838209</v>
      </c>
      <c r="B81">
        <v>8.1465713393498191</v>
      </c>
      <c r="C81">
        <f>IF(A81&lt;'Planungstool Heizlast'!$B$8,'Planungstool Heizlast'!$B$21,IF(A81&gt;15,'Planungstool Heizlast'!$B$20,'Planungstool Heizlast'!$B$19/(15-'Planungstool Heizlast'!$B$8)*(15-Leistungsdaten!A81)+'Planungstool Heizlast'!$B$20))</f>
        <v>8.3528024332797024</v>
      </c>
      <c r="E81">
        <v>-3.6229264546500999</v>
      </c>
      <c r="F81">
        <v>9.4568944014569318</v>
      </c>
      <c r="G81">
        <f>IF(E81&lt;'Planungstool Heizlast'!$B$8,'Planungstool Heizlast'!$B$21,IF(E81&gt;15,'Planungstool Heizlast'!$B$20,'Planungstool Heizlast'!$B$19/(15-'Planungstool Heizlast'!$B$8)*(15-Leistungsdaten!E81)+'Planungstool Heizlast'!$B$20))</f>
        <v>6.7228175537690174</v>
      </c>
      <c r="I81">
        <v>-4.5635147777452296</v>
      </c>
      <c r="J81">
        <v>13.319619873614799</v>
      </c>
      <c r="K81">
        <f>IF(I81&lt;'Planungstool Heizlast'!$B$8,'Planungstool Heizlast'!$B$21,IF(I81&gt;15,'Planungstool Heizlast'!$B$20,'Planungstool Heizlast'!$B$19/(15-'Planungstool Heizlast'!$B$8)*(15-Leistungsdaten!I81)+'Planungstool Heizlast'!$B$20))</f>
        <v>7.0349551261125312</v>
      </c>
      <c r="M81">
        <v>-2.0855207614986702</v>
      </c>
      <c r="N81">
        <v>17.064195630886399</v>
      </c>
      <c r="O81">
        <f>IF(M81&lt;'Planungstool Heizlast'!$B$8,'Planungstool Heizlast'!$B$21,IF(M81&gt;15,'Planungstool Heizlast'!$B$20,'Planungstool Heizlast'!$B$19/(15-'Planungstool Heizlast'!$B$8)*(15-Leistungsdaten!M81)+'Planungstool Heizlast'!$B$20))</f>
        <v>6.2126240195900388</v>
      </c>
      <c r="Q81">
        <v>-2.3603011398517402</v>
      </c>
      <c r="R81">
        <v>23.4018726901541</v>
      </c>
      <c r="S81">
        <f>IF(Q81&lt;'Planungstool Heizlast'!$B$8,'Planungstool Heizlast'!$B$21,IF(Q81&gt;15,'Planungstool Heizlast'!$B$20,'Planungstool Heizlast'!$B$19/(15-'Planungstool Heizlast'!$B$8)*(15-Leistungsdaten!Q81)+'Planungstool Heizlast'!$B$20))</f>
        <v>6.3038108631014742</v>
      </c>
      <c r="U81" s="1">
        <f>IF('Planungstool Heizlast'!$B$4="EU13L",Leistungsdaten!I81,IF('Planungstool Heizlast'!$B$4="EU10L",E81,IF('Planungstool Heizlast'!$B$4="EU08L",A81,IF('Planungstool Heizlast'!$B$4="EU15L",M81,IF('Planungstool Heizlast'!$B$4="EU20L",Q81,"")))))</f>
        <v>-3.6229264546500999</v>
      </c>
      <c r="V81" s="1">
        <f>IF(OR('Planungstool Heizlast'!$B$9="Fußbodenheizung 35°C",'Planungstool Heizlast'!$B$9="Niedertemperaturheizkörper 45°C"),IF('Planungstool Heizlast'!$B$4="EU13L",Leistungsdaten!J81,IF('Planungstool Heizlast'!$B$4="EU10L",Leistungsdaten!F81,IF('Planungstool Heizlast'!$B$4="EU08L",Leistungsdaten!B81,IF('Planungstool Heizlast'!$B$4="EU15L",N81,IF('Planungstool Heizlast'!$B$4="EU20L",R81,""))))),IF('Planungstool Heizlast'!$B$4="EU13L",Leistungsdaten!J81,IF('Planungstool Heizlast'!$B$4="EU10L",Leistungsdaten!F81,IF('Planungstool Heizlast'!$B$4="EU08L",Leistungsdaten!B81,IF('Planungstool Heizlast'!$B$4="EU15L",N81,IF('Planungstool Heizlast'!$B$4="EU20L",R81,"")))))*0.9)*'Planungstool Heizlast'!$B$5</f>
        <v>9.4568944014569318</v>
      </c>
      <c r="W81" s="1">
        <f>IF('Planungstool Heizlast'!$B$4="EU13L",Leistungsdaten!K81,IF('Planungstool Heizlast'!$B$4="EU10L",Leistungsdaten!G81,IF('Planungstool Heizlast'!$B$4="EU08L",Leistungsdaten!C81,IF('Planungstool Heizlast'!$B$4="EU15L",O81,IF('Planungstool Heizlast'!$B$4="EU20L",S81,"")))))*$B$268</f>
        <v>6.7228175537690174</v>
      </c>
      <c r="X81" s="1">
        <f t="shared" si="1"/>
        <v>2.7340768476879145</v>
      </c>
    </row>
    <row r="82" spans="1:24" x14ac:dyDescent="0.3">
      <c r="A82">
        <v>-8.3159034977555599</v>
      </c>
      <c r="B82">
        <v>8.1879256909567193</v>
      </c>
      <c r="C82">
        <f>IF(A82&lt;'Planungstool Heizlast'!$B$8,'Planungstool Heizlast'!$B$21,IF(A82&gt;15,'Planungstool Heizlast'!$B$20,'Planungstool Heizlast'!$B$19/(15-'Planungstool Heizlast'!$B$8)*(15-Leistungsdaten!A82)+'Planungstool Heizlast'!$B$20))</f>
        <v>8.2801986367899936</v>
      </c>
      <c r="E82">
        <v>-3.38654705939499</v>
      </c>
      <c r="F82">
        <v>9.4912026606447579</v>
      </c>
      <c r="G82">
        <f>IF(E82&lt;'Planungstool Heizlast'!$B$8,'Planungstool Heizlast'!$B$21,IF(E82&gt;15,'Planungstool Heizlast'!$B$20,'Planungstool Heizlast'!$B$19/(15-'Planungstool Heizlast'!$B$8)*(15-Leistungsdaten!E82)+'Planungstool Heizlast'!$B$20))</f>
        <v>6.6443742127501055</v>
      </c>
      <c r="I82">
        <v>-4.3216773058227398</v>
      </c>
      <c r="J82">
        <v>13.357815202255001</v>
      </c>
      <c r="K82">
        <f>IF(I82&lt;'Planungstool Heizlast'!$B$8,'Planungstool Heizlast'!$B$21,IF(I82&gt;15,'Planungstool Heizlast'!$B$20,'Planungstool Heizlast'!$B$19/(15-'Planungstool Heizlast'!$B$8)*(15-Leistungsdaten!I82)+'Planungstool Heizlast'!$B$20))</f>
        <v>6.9547005029856139</v>
      </c>
      <c r="M82">
        <v>-1.8464780607842799</v>
      </c>
      <c r="N82">
        <v>17.103882577965301</v>
      </c>
      <c r="O82">
        <f>IF(M82&lt;'Planungstool Heizlast'!$B$8,'Planungstool Heizlast'!$B$21,IF(M82&gt;15,'Planungstool Heizlast'!$B$20,'Planungstool Heizlast'!$B$19/(15-'Planungstool Heizlast'!$B$8)*(15-Leistungsdaten!M82)+'Planungstool Heizlast'!$B$20))</f>
        <v>6.133296851204725</v>
      </c>
      <c r="Q82">
        <v>-2.1085564067110498</v>
      </c>
      <c r="R82">
        <v>23.4857292823771</v>
      </c>
      <c r="S82">
        <f>IF(Q82&lt;'Planungstool Heizlast'!$B$8,'Planungstool Heizlast'!$B$21,IF(Q82&gt;15,'Planungstool Heizlast'!$B$20,'Planungstool Heizlast'!$B$19/(15-'Planungstool Heizlast'!$B$8)*(15-Leistungsdaten!Q82)+'Planungstool Heizlast'!$B$20))</f>
        <v>6.2202684801871015</v>
      </c>
      <c r="U82" s="1">
        <f>IF('Planungstool Heizlast'!$B$4="EU13L",Leistungsdaten!I82,IF('Planungstool Heizlast'!$B$4="EU10L",E82,IF('Planungstool Heizlast'!$B$4="EU08L",A82,IF('Planungstool Heizlast'!$B$4="EU15L",M82,IF('Planungstool Heizlast'!$B$4="EU20L",Q82,"")))))</f>
        <v>-3.38654705939499</v>
      </c>
      <c r="V82" s="1">
        <f>IF(OR('Planungstool Heizlast'!$B$9="Fußbodenheizung 35°C",'Planungstool Heizlast'!$B$9="Niedertemperaturheizkörper 45°C"),IF('Planungstool Heizlast'!$B$4="EU13L",Leistungsdaten!J82,IF('Planungstool Heizlast'!$B$4="EU10L",Leistungsdaten!F82,IF('Planungstool Heizlast'!$B$4="EU08L",Leistungsdaten!B82,IF('Planungstool Heizlast'!$B$4="EU15L",N82,IF('Planungstool Heizlast'!$B$4="EU20L",R82,""))))),IF('Planungstool Heizlast'!$B$4="EU13L",Leistungsdaten!J82,IF('Planungstool Heizlast'!$B$4="EU10L",Leistungsdaten!F82,IF('Planungstool Heizlast'!$B$4="EU08L",Leistungsdaten!B82,IF('Planungstool Heizlast'!$B$4="EU15L",N82,IF('Planungstool Heizlast'!$B$4="EU20L",R82,"")))))*0.9)*'Planungstool Heizlast'!$B$5</f>
        <v>9.4912026606447579</v>
      </c>
      <c r="W82" s="1">
        <f>IF('Planungstool Heizlast'!$B$4="EU13L",Leistungsdaten!K82,IF('Planungstool Heizlast'!$B$4="EU10L",Leistungsdaten!G82,IF('Planungstool Heizlast'!$B$4="EU08L",Leistungsdaten!C82,IF('Planungstool Heizlast'!$B$4="EU15L",O82,IF('Planungstool Heizlast'!$B$4="EU20L",S82,"")))))*$B$268</f>
        <v>6.6443742127501055</v>
      </c>
      <c r="X82" s="1">
        <f t="shared" si="1"/>
        <v>2.8468284478946524</v>
      </c>
    </row>
    <row r="83" spans="1:24" x14ac:dyDescent="0.3">
      <c r="A83">
        <v>-8.09700870311584</v>
      </c>
      <c r="B83">
        <v>8.2292557705667804</v>
      </c>
      <c r="C83">
        <f>IF(A83&lt;'Planungstool Heizlast'!$B$8,'Planungstool Heizlast'!$B$21,IF(A83&gt;15,'Planungstool Heizlast'!$B$20,'Planungstool Heizlast'!$B$19/(15-'Planungstool Heizlast'!$B$8)*(15-Leistungsdaten!A83)+'Planungstool Heizlast'!$B$20))</f>
        <v>8.2075576225228382</v>
      </c>
      <c r="E83">
        <v>-3.1500722083678498</v>
      </c>
      <c r="F83">
        <v>9.5250393643428417</v>
      </c>
      <c r="G83">
        <f>IF(E83&lt;'Planungstool Heizlast'!$B$8,'Planungstool Heizlast'!$B$21,IF(E83&gt;15,'Planungstool Heizlast'!$B$20,'Planungstool Heizlast'!$B$19/(15-'Planungstool Heizlast'!$B$8)*(15-Leistungsdaten!E83)+'Planungstool Heizlast'!$B$20))</f>
        <v>6.5658991943945564</v>
      </c>
      <c r="I83">
        <v>-4.07975917964046</v>
      </c>
      <c r="J83">
        <v>13.3952440690208</v>
      </c>
      <c r="K83">
        <f>IF(I83&lt;'Planungstool Heizlast'!$B$8,'Planungstool Heizlast'!$B$21,IF(I83&gt;15,'Planungstool Heizlast'!$B$20,'Planungstool Heizlast'!$B$19/(15-'Planungstool Heizlast'!$B$8)*(15-Leistungsdaten!I83)+'Planungstool Heizlast'!$B$20))</f>
        <v>6.8744191144564146</v>
      </c>
      <c r="M83">
        <v>-1.6073669741013299</v>
      </c>
      <c r="N83">
        <v>17.1427157031756</v>
      </c>
      <c r="O83">
        <f>IF(M83&lt;'Planungstool Heizlast'!$B$8,'Planungstool Heizlast'!$B$21,IF(M83&gt;15,'Planungstool Heizlast'!$B$20,'Planungstool Heizlast'!$B$19/(15-'Planungstool Heizlast'!$B$8)*(15-Leistungsdaten!M83)+'Planungstool Heizlast'!$B$20))</f>
        <v>6.0539469886931032</v>
      </c>
      <c r="Q83">
        <v>-1.8565332937391299</v>
      </c>
      <c r="R83">
        <v>23.568196294143799</v>
      </c>
      <c r="S83">
        <f>IF(Q83&lt;'Planungstool Heizlast'!$B$8,'Planungstool Heizlast'!$B$21,IF(Q83&gt;15,'Planungstool Heizlast'!$B$20,'Planungstool Heizlast'!$B$19/(15-'Planungstool Heizlast'!$B$8)*(15-Leistungsdaten!Q83)+'Planungstool Heizlast'!$B$20))</f>
        <v>6.13663371593801</v>
      </c>
      <c r="U83" s="1">
        <f>IF('Planungstool Heizlast'!$B$4="EU13L",Leistungsdaten!I83,IF('Planungstool Heizlast'!$B$4="EU10L",E83,IF('Planungstool Heizlast'!$B$4="EU08L",A83,IF('Planungstool Heizlast'!$B$4="EU15L",M83,IF('Planungstool Heizlast'!$B$4="EU20L",Q83,"")))))</f>
        <v>-3.1500722083678498</v>
      </c>
      <c r="V83" s="1">
        <f>IF(OR('Planungstool Heizlast'!$B$9="Fußbodenheizung 35°C",'Planungstool Heizlast'!$B$9="Niedertemperaturheizkörper 45°C"),IF('Planungstool Heizlast'!$B$4="EU13L",Leistungsdaten!J83,IF('Planungstool Heizlast'!$B$4="EU10L",Leistungsdaten!F83,IF('Planungstool Heizlast'!$B$4="EU08L",Leistungsdaten!B83,IF('Planungstool Heizlast'!$B$4="EU15L",N83,IF('Planungstool Heizlast'!$B$4="EU20L",R83,""))))),IF('Planungstool Heizlast'!$B$4="EU13L",Leistungsdaten!J83,IF('Planungstool Heizlast'!$B$4="EU10L",Leistungsdaten!F83,IF('Planungstool Heizlast'!$B$4="EU08L",Leistungsdaten!B83,IF('Planungstool Heizlast'!$B$4="EU15L",N83,IF('Planungstool Heizlast'!$B$4="EU20L",R83,"")))))*0.9)*'Planungstool Heizlast'!$B$5</f>
        <v>9.5250393643428417</v>
      </c>
      <c r="W83" s="1">
        <f>IF('Planungstool Heizlast'!$B$4="EU13L",Leistungsdaten!K83,IF('Planungstool Heizlast'!$B$4="EU10L",Leistungsdaten!G83,IF('Planungstool Heizlast'!$B$4="EU08L",Leistungsdaten!C83,IF('Planungstool Heizlast'!$B$4="EU15L",O83,IF('Planungstool Heizlast'!$B$4="EU20L",S83,"")))))*$B$268</f>
        <v>6.5658991943945564</v>
      </c>
      <c r="X83" s="1">
        <f t="shared" si="1"/>
        <v>2.9591401699482853</v>
      </c>
    </row>
    <row r="84" spans="1:24" x14ac:dyDescent="0.3">
      <c r="A84">
        <v>-7.8780027317063501</v>
      </c>
      <c r="B84">
        <v>8.2705555192111699</v>
      </c>
      <c r="C84">
        <f>IF(A84&lt;'Planungstool Heizlast'!$B$8,'Planungstool Heizlast'!$B$21,IF(A84&gt;15,'Planungstool Heizlast'!$B$20,'Planungstool Heizlast'!$B$19/(15-'Planungstool Heizlast'!$B$8)*(15-Leistungsdaten!A84)+'Planungstool Heizlast'!$B$20))</f>
        <v>8.1348797138501645</v>
      </c>
      <c r="E84">
        <v>-2.91350170522619</v>
      </c>
      <c r="F84">
        <v>9.5583899000160404</v>
      </c>
      <c r="G84">
        <f>IF(E84&lt;'Planungstool Heizlast'!$B$8,'Planungstool Heizlast'!$B$21,IF(E84&gt;15,'Planungstool Heizlast'!$B$20,'Planungstool Heizlast'!$B$19/(15-'Planungstool Heizlast'!$B$8)*(15-Leistungsdaten!E84)+'Planungstool Heizlast'!$B$20))</f>
        <v>6.4873924335454181</v>
      </c>
      <c r="I84">
        <v>-3.8377616300424302</v>
      </c>
      <c r="J84">
        <v>13.431882877639801</v>
      </c>
      <c r="K84">
        <f>IF(I84&lt;'Planungstool Heizlast'!$B$8,'Planungstool Heizlast'!$B$21,IF(I84&gt;15,'Planungstool Heizlast'!$B$20,'Planungstool Heizlast'!$B$19/(15-'Planungstool Heizlast'!$B$8)*(15-Leistungsdaten!I84)+'Planungstool Heizlast'!$B$20))</f>
        <v>6.7941113689848933</v>
      </c>
      <c r="M84">
        <v>-1.3681885920868599</v>
      </c>
      <c r="N84">
        <v>17.180669450902201</v>
      </c>
      <c r="O84">
        <f>IF(M84&lt;'Planungstool Heizlast'!$B$8,'Planungstool Heizlast'!$B$21,IF(M84&gt;15,'Planungstool Heizlast'!$B$20,'Planungstool Heizlast'!$B$19/(15-'Planungstool Heizlast'!$B$8)*(15-Leistungsdaten!M84)+'Planungstool Heizlast'!$B$20))</f>
        <v>5.9745747939869451</v>
      </c>
      <c r="Q84">
        <v>-1.60423134983816</v>
      </c>
      <c r="R84">
        <v>23.649210043724398</v>
      </c>
      <c r="S84">
        <f>IF(Q84&lt;'Planungstool Heizlast'!$B$8,'Planungstool Heizlast'!$B$21,IF(Q84&gt;15,'Planungstool Heizlast'!$B$20,'Planungstool Heizlast'!$B$19/(15-'Planungstool Heizlast'!$B$8)*(15-Leistungsdaten!Q84)+'Planungstool Heizlast'!$B$20))</f>
        <v>6.0529064206557859</v>
      </c>
      <c r="U84" s="1">
        <f>IF('Planungstool Heizlast'!$B$4="EU13L",Leistungsdaten!I84,IF('Planungstool Heizlast'!$B$4="EU10L",E84,IF('Planungstool Heizlast'!$B$4="EU08L",A84,IF('Planungstool Heizlast'!$B$4="EU15L",M84,IF('Planungstool Heizlast'!$B$4="EU20L",Q84,"")))))</f>
        <v>-2.91350170522619</v>
      </c>
      <c r="V84" s="1">
        <f>IF(OR('Planungstool Heizlast'!$B$9="Fußbodenheizung 35°C",'Planungstool Heizlast'!$B$9="Niedertemperaturheizkörper 45°C"),IF('Planungstool Heizlast'!$B$4="EU13L",Leistungsdaten!J84,IF('Planungstool Heizlast'!$B$4="EU10L",Leistungsdaten!F84,IF('Planungstool Heizlast'!$B$4="EU08L",Leistungsdaten!B84,IF('Planungstool Heizlast'!$B$4="EU15L",N84,IF('Planungstool Heizlast'!$B$4="EU20L",R84,""))))),IF('Planungstool Heizlast'!$B$4="EU13L",Leistungsdaten!J84,IF('Planungstool Heizlast'!$B$4="EU10L",Leistungsdaten!F84,IF('Planungstool Heizlast'!$B$4="EU08L",Leistungsdaten!B84,IF('Planungstool Heizlast'!$B$4="EU15L",N84,IF('Planungstool Heizlast'!$B$4="EU20L",R84,"")))))*0.9)*'Planungstool Heizlast'!$B$5</f>
        <v>9.5583899000160404</v>
      </c>
      <c r="W84" s="1">
        <f>IF('Planungstool Heizlast'!$B$4="EU13L",Leistungsdaten!K84,IF('Planungstool Heizlast'!$B$4="EU10L",Leistungsdaten!G84,IF('Planungstool Heizlast'!$B$4="EU08L",Leistungsdaten!C84,IF('Planungstool Heizlast'!$B$4="EU15L",O84,IF('Planungstool Heizlast'!$B$4="EU20L",S84,"")))))*$B$268</f>
        <v>6.4873924335454181</v>
      </c>
      <c r="X84" s="1">
        <f t="shared" si="1"/>
        <v>3.0709974664706223</v>
      </c>
    </row>
    <row r="85" spans="1:24" x14ac:dyDescent="0.3">
      <c r="A85">
        <v>-7.6588865630115501</v>
      </c>
      <c r="B85">
        <v>8.3118187915997002</v>
      </c>
      <c r="C85">
        <f>IF(A85&lt;'Planungstool Heizlast'!$B$8,'Planungstool Heizlast'!$B$21,IF(A85&gt;15,'Planungstool Heizlast'!$B$20,'Planungstool Heizlast'!$B$19/(15-'Planungstool Heizlast'!$B$8)*(15-Leistungsdaten!A85)+'Planungstool Heizlast'!$B$20))</f>
        <v>8.0621652358173677</v>
      </c>
      <c r="E85">
        <v>-2.6768353609486901</v>
      </c>
      <c r="F85">
        <v>9.5912392675159168</v>
      </c>
      <c r="G85">
        <f>IF(E85&lt;'Planungstool Heizlast'!$B$8,'Planungstool Heizlast'!$B$21,IF(E85&gt;15,'Planungstool Heizlast'!$B$20,'Planungstool Heizlast'!$B$19/(15-'Planungstool Heizlast'!$B$8)*(15-Leistungsdaten!E85)+'Planungstool Heizlast'!$B$20))</f>
        <v>6.4088538674752957</v>
      </c>
      <c r="I85">
        <v>-3.5956858939723801</v>
      </c>
      <c r="J85">
        <v>13.4677075174945</v>
      </c>
      <c r="K85">
        <f>IF(I85&lt;'Planungstool Heizlast'!$B$8,'Planungstool Heizlast'!$B$21,IF(I85&gt;15,'Planungstool Heizlast'!$B$20,'Planungstool Heizlast'!$B$19/(15-'Planungstool Heizlast'!$B$8)*(15-Leistungsdaten!I85)+'Planungstool Heizlast'!$B$20))</f>
        <v>6.7137776770552184</v>
      </c>
      <c r="M85">
        <v>-1.1289440123922201</v>
      </c>
      <c r="N85">
        <v>17.217717728926001</v>
      </c>
      <c r="O85">
        <f>IF(M85&lt;'Planungstool Heizlast'!$B$8,'Planungstool Heizlast'!$B$21,IF(M85&gt;15,'Planungstool Heizlast'!$B$20,'Planungstool Heizlast'!$B$19/(15-'Planungstool Heizlast'!$B$8)*(15-Leistungsdaten!M85)+'Planungstool Heizlast'!$B$20))</f>
        <v>5.8951806313457444</v>
      </c>
      <c r="Q85">
        <v>-1.35165012391035</v>
      </c>
      <c r="R85">
        <v>23.7287048853564</v>
      </c>
      <c r="S85">
        <f>IF(Q85&lt;'Planungstool Heizlast'!$B$8,'Planungstool Heizlast'!$B$21,IF(Q85&gt;15,'Planungstool Heizlast'!$B$20,'Planungstool Heizlast'!$B$19/(15-'Planungstool Heizlast'!$B$8)*(15-Leistungsdaten!Q85)+'Planungstool Heizlast'!$B$20))</f>
        <v>5.9690864446420271</v>
      </c>
      <c r="U85" s="1">
        <f>IF('Planungstool Heizlast'!$B$4="EU13L",Leistungsdaten!I85,IF('Planungstool Heizlast'!$B$4="EU10L",E85,IF('Planungstool Heizlast'!$B$4="EU08L",A85,IF('Planungstool Heizlast'!$B$4="EU15L",M85,IF('Planungstool Heizlast'!$B$4="EU20L",Q85,"")))))</f>
        <v>-2.6768353609486901</v>
      </c>
      <c r="V85" s="1">
        <f>IF(OR('Planungstool Heizlast'!$B$9="Fußbodenheizung 35°C",'Planungstool Heizlast'!$B$9="Niedertemperaturheizkörper 45°C"),IF('Planungstool Heizlast'!$B$4="EU13L",Leistungsdaten!J85,IF('Planungstool Heizlast'!$B$4="EU10L",Leistungsdaten!F85,IF('Planungstool Heizlast'!$B$4="EU08L",Leistungsdaten!B85,IF('Planungstool Heizlast'!$B$4="EU15L",N85,IF('Planungstool Heizlast'!$B$4="EU20L",R85,""))))),IF('Planungstool Heizlast'!$B$4="EU13L",Leistungsdaten!J85,IF('Planungstool Heizlast'!$B$4="EU10L",Leistungsdaten!F85,IF('Planungstool Heizlast'!$B$4="EU08L",Leistungsdaten!B85,IF('Planungstool Heizlast'!$B$4="EU15L",N85,IF('Planungstool Heizlast'!$B$4="EU20L",R85,"")))))*0.9)*'Planungstool Heizlast'!$B$5</f>
        <v>9.5912392675159168</v>
      </c>
      <c r="W85" s="1">
        <f>IF('Planungstool Heizlast'!$B$4="EU13L",Leistungsdaten!K85,IF('Planungstool Heizlast'!$B$4="EU10L",Leistungsdaten!G85,IF('Planungstool Heizlast'!$B$4="EU08L",Leistungsdaten!C85,IF('Planungstool Heizlast'!$B$4="EU15L",O85,IF('Planungstool Heizlast'!$B$4="EU20L",S85,"")))))*$B$268</f>
        <v>6.4088538674752957</v>
      </c>
      <c r="X85" s="1">
        <f t="shared" ref="X85:X148" si="2">V85-W85</f>
        <v>3.1823854000406211</v>
      </c>
    </row>
    <row r="86" spans="1:24" x14ac:dyDescent="0.3">
      <c r="A86">
        <v>-7.4396611813995097</v>
      </c>
      <c r="B86">
        <v>8.3530393546787494</v>
      </c>
      <c r="C86">
        <f>IF(A86&lt;'Planungstool Heizlast'!$B$8,'Planungstool Heizlast'!$B$21,IF(A86&gt;15,'Planungstool Heizlast'!$B$20,'Planungstool Heizlast'!$B$19/(15-'Planungstool Heizlast'!$B$8)*(15-Leistungsdaten!A86)+'Planungstool Heizlast'!$B$20))</f>
        <v>7.9894145150904814</v>
      </c>
      <c r="E86">
        <v>-2.4400729938351402</v>
      </c>
      <c r="F86">
        <v>9.6235720698135356</v>
      </c>
      <c r="G86">
        <f>IF(E86&lt;'Planungstool Heizlast'!$B$8,'Planungstool Heizlast'!$B$21,IF(E86&gt;15,'Planungstool Heizlast'!$B$20,'Planungstool Heizlast'!$B$19/(15-'Planungstool Heizlast'!$B$8)*(15-Leistungsdaten!E86)+'Planungstool Heizlast'!$B$20))</f>
        <v>6.3302834358863294</v>
      </c>
      <c r="I86">
        <v>-3.3535332144737202</v>
      </c>
      <c r="J86">
        <v>13.5026933529617</v>
      </c>
      <c r="K86">
        <f>IF(I86&lt;'Planungstool Heizlast'!$B$8,'Planungstool Heizlast'!$B$21,IF(I86&gt;15,'Planungstool Heizlast'!$B$20,'Planungstool Heizlast'!$B$19/(15-'Planungstool Heizlast'!$B$8)*(15-Leistungsdaten!I86)+'Planungstool Heizlast'!$B$20))</f>
        <v>6.6334184511757535</v>
      </c>
      <c r="M86">
        <v>-0.88963433968308103</v>
      </c>
      <c r="N86">
        <v>17.253833897855799</v>
      </c>
      <c r="O86">
        <f>IF(M86&lt;'Planungstool Heizlast'!$B$8,'Planungstool Heizlast'!$B$21,IF(M86&gt;15,'Planungstool Heizlast'!$B$20,'Planungstool Heizlast'!$B$19/(15-'Planungstool Heizlast'!$B$8)*(15-Leistungsdaten!M86)+'Planungstool Heizlast'!$B$20))</f>
        <v>5.8157648673567239</v>
      </c>
      <c r="Q86">
        <v>-1.09878916485789</v>
      </c>
      <c r="R86">
        <v>23.806613150180599</v>
      </c>
      <c r="S86">
        <f>IF(Q86&lt;'Planungstool Heizlast'!$B$8,'Planungstool Heizlast'!$B$21,IF(Q86&gt;15,'Planungstool Heizlast'!$B$20,'Planungstool Heizlast'!$B$19/(15-'Planungstool Heizlast'!$B$8)*(15-Leistungsdaten!Q86)+'Planungstool Heizlast'!$B$20))</f>
        <v>5.8851736381983262</v>
      </c>
      <c r="U86" s="1">
        <f>IF('Planungstool Heizlast'!$B$4="EU13L",Leistungsdaten!I86,IF('Planungstool Heizlast'!$B$4="EU10L",E86,IF('Planungstool Heizlast'!$B$4="EU08L",A86,IF('Planungstool Heizlast'!$B$4="EU15L",M86,IF('Planungstool Heizlast'!$B$4="EU20L",Q86,"")))))</f>
        <v>-2.4400729938351402</v>
      </c>
      <c r="V86" s="1">
        <f>IF(OR('Planungstool Heizlast'!$B$9="Fußbodenheizung 35°C",'Planungstool Heizlast'!$B$9="Niedertemperaturheizkörper 45°C"),IF('Planungstool Heizlast'!$B$4="EU13L",Leistungsdaten!J86,IF('Planungstool Heizlast'!$B$4="EU10L",Leistungsdaten!F86,IF('Planungstool Heizlast'!$B$4="EU08L",Leistungsdaten!B86,IF('Planungstool Heizlast'!$B$4="EU15L",N86,IF('Planungstool Heizlast'!$B$4="EU20L",R86,""))))),IF('Planungstool Heizlast'!$B$4="EU13L",Leistungsdaten!J86,IF('Planungstool Heizlast'!$B$4="EU10L",Leistungsdaten!F86,IF('Planungstool Heizlast'!$B$4="EU08L",Leistungsdaten!B86,IF('Planungstool Heizlast'!$B$4="EU15L",N86,IF('Planungstool Heizlast'!$B$4="EU20L",R86,"")))))*0.9)*'Planungstool Heizlast'!$B$5</f>
        <v>9.6235720698135356</v>
      </c>
      <c r="W86" s="1">
        <f>IF('Planungstool Heizlast'!$B$4="EU13L",Leistungsdaten!K86,IF('Planungstool Heizlast'!$B$4="EU10L",Leistungsdaten!G86,IF('Planungstool Heizlast'!$B$4="EU08L",Leistungsdaten!C86,IF('Planungstool Heizlast'!$B$4="EU15L",O86,IF('Planungstool Heizlast'!$B$4="EU20L",S86,"")))))*$B$268</f>
        <v>6.3302834358863294</v>
      </c>
      <c r="X86" s="1">
        <f t="shared" si="2"/>
        <v>3.2932886339272063</v>
      </c>
    </row>
    <row r="87" spans="1:24" x14ac:dyDescent="0.3">
      <c r="A87">
        <v>-7.2203275759693</v>
      </c>
      <c r="B87">
        <v>8.3942108861658298</v>
      </c>
      <c r="C87">
        <f>IF(A87&lt;'Planungstool Heizlast'!$B$8,'Planungstool Heizlast'!$B$21,IF(A87&gt;15,'Planungstool Heizlast'!$B$20,'Planungstool Heizlast'!$B$19/(15-'Planungstool Heizlast'!$B$8)*(15-Leistungsdaten!A87)+'Planungstool Heizlast'!$B$20))</f>
        <v>7.9166278799055467</v>
      </c>
      <c r="E87">
        <v>-2.2032144295064402</v>
      </c>
      <c r="F87">
        <v>9.6553725035126181</v>
      </c>
      <c r="G87">
        <f>IF(E87&lt;'Planungstool Heizlast'!$B$8,'Planungstool Heizlast'!$B$21,IF(E87&gt;15,'Planungstool Heizlast'!$B$20,'Planungstool Heizlast'!$B$19/(15-'Planungstool Heizlast'!$B$8)*(15-Leistungsdaten!E87)+'Planungstool Heizlast'!$B$20))</f>
        <v>6.2516810809101937</v>
      </c>
      <c r="I87">
        <v>-3.1113048406895398</v>
      </c>
      <c r="J87">
        <v>13.536815212557901</v>
      </c>
      <c r="K87">
        <f>IF(I87&lt;'Planungstool Heizlast'!$B$8,'Planungstool Heizlast'!$B$21,IF(I87&gt;15,'Planungstool Heizlast'!$B$20,'Planungstool Heizlast'!$B$19/(15-'Planungstool Heizlast'!$B$8)*(15-Leistungsdaten!I87)+'Planungstool Heizlast'!$B$20))</f>
        <v>6.5530341058790667</v>
      </c>
      <c r="M87">
        <v>-0.65026068563945405</v>
      </c>
      <c r="N87">
        <v>17.288990760377001</v>
      </c>
      <c r="O87">
        <f>IF(M87&lt;'Planungstool Heizlast'!$B$8,'Planungstool Heizlast'!$B$21,IF(M87&gt;15,'Planungstool Heizlast'!$B$20,'Planungstool Heizlast'!$B$19/(15-'Planungstool Heizlast'!$B$8)*(15-Leistungsdaten!M87)+'Planungstool Heizlast'!$B$20))</f>
        <v>5.73632787093484</v>
      </c>
      <c r="Q87">
        <v>-0.84564802158296204</v>
      </c>
      <c r="R87">
        <v>23.882865085404799</v>
      </c>
      <c r="S87">
        <f>IF(Q87&lt;'Planungstool Heizlast'!$B$8,'Planungstool Heizlast'!$B$21,IF(Q87&gt;15,'Planungstool Heizlast'!$B$20,'Planungstool Heizlast'!$B$19/(15-'Planungstool Heizlast'!$B$8)*(15-Leistungsdaten!Q87)+'Planungstool Heizlast'!$B$20))</f>
        <v>5.8011678516262704</v>
      </c>
      <c r="U87" s="1">
        <f>IF('Planungstool Heizlast'!$B$4="EU13L",Leistungsdaten!I87,IF('Planungstool Heizlast'!$B$4="EU10L",E87,IF('Planungstool Heizlast'!$B$4="EU08L",A87,IF('Planungstool Heizlast'!$B$4="EU15L",M87,IF('Planungstool Heizlast'!$B$4="EU20L",Q87,"")))))</f>
        <v>-2.2032144295064402</v>
      </c>
      <c r="V87" s="1">
        <f>IF(OR('Planungstool Heizlast'!$B$9="Fußbodenheizung 35°C",'Planungstool Heizlast'!$B$9="Niedertemperaturheizkörper 45°C"),IF('Planungstool Heizlast'!$B$4="EU13L",Leistungsdaten!J87,IF('Planungstool Heizlast'!$B$4="EU10L",Leistungsdaten!F87,IF('Planungstool Heizlast'!$B$4="EU08L",Leistungsdaten!B87,IF('Planungstool Heizlast'!$B$4="EU15L",N87,IF('Planungstool Heizlast'!$B$4="EU20L",R87,""))))),IF('Planungstool Heizlast'!$B$4="EU13L",Leistungsdaten!J87,IF('Planungstool Heizlast'!$B$4="EU10L",Leistungsdaten!F87,IF('Planungstool Heizlast'!$B$4="EU08L",Leistungsdaten!B87,IF('Planungstool Heizlast'!$B$4="EU15L",N87,IF('Planungstool Heizlast'!$B$4="EU20L",R87,"")))))*0.9)*'Planungstool Heizlast'!$B$5</f>
        <v>9.6553725035126181</v>
      </c>
      <c r="W87" s="1">
        <f>IF('Planungstool Heizlast'!$B$4="EU13L",Leistungsdaten!K87,IF('Planungstool Heizlast'!$B$4="EU10L",Leistungsdaten!G87,IF('Planungstool Heizlast'!$B$4="EU08L",Leistungsdaten!C87,IF('Planungstool Heizlast'!$B$4="EU15L",O87,IF('Planungstool Heizlast'!$B$4="EU20L",S87,"")))))*$B$268</f>
        <v>6.2516810809101937</v>
      </c>
      <c r="X87" s="1">
        <f t="shared" si="2"/>
        <v>3.4036914226024244</v>
      </c>
    </row>
    <row r="88" spans="1:24" x14ac:dyDescent="0.3">
      <c r="A88">
        <v>-7.0008867404044999</v>
      </c>
      <c r="B88">
        <v>8.4353269730602403</v>
      </c>
      <c r="C88">
        <f>IF(A88&lt;'Planungstool Heizlast'!$B$8,'Planungstool Heizlast'!$B$21,IF(A88&gt;15,'Planungstool Heizlast'!$B$20,'Planungstool Heizlast'!$B$19/(15-'Planungstool Heizlast'!$B$8)*(15-Leistungsdaten!A88)+'Planungstool Heizlast'!$B$20))</f>
        <v>7.8438056600199815</v>
      </c>
      <c r="E88">
        <v>-1.96625950090465</v>
      </c>
      <c r="F88">
        <v>9.6866243491374977</v>
      </c>
      <c r="G88">
        <f>IF(E88&lt;'Planungstool Heizlast'!$B$8,'Planungstool Heizlast'!$B$21,IF(E88&gt;15,'Planungstool Heizlast'!$B$20,'Planungstool Heizlast'!$B$19/(15-'Planungstool Heizlast'!$B$8)*(15-Leistungsdaten!E88)+'Planungstool Heizlast'!$B$20))</f>
        <v>6.1730467471081223</v>
      </c>
      <c r="I88">
        <v>-2.8690020278625799</v>
      </c>
      <c r="J88">
        <v>13.5700473778878</v>
      </c>
      <c r="K88">
        <f>IF(I88&lt;'Planungstool Heizlast'!$B$8,'Planungstool Heizlast'!$B$21,IF(I88&gt;15,'Planungstool Heizlast'!$B$20,'Planungstool Heizlast'!$B$19/(15-'Planungstool Heizlast'!$B$8)*(15-Leistungsdaten!I88)+'Planungstool Heizlast'!$B$20))</f>
        <v>6.4726250577219124</v>
      </c>
      <c r="M88">
        <v>-0.41082416895565999</v>
      </c>
      <c r="N88">
        <v>17.323160550317301</v>
      </c>
      <c r="O88">
        <f>IF(M88&lt;'Planungstool Heizlast'!$B$8,'Planungstool Heizlast'!$B$21,IF(M88&gt;15,'Planungstool Heizlast'!$B$20,'Planungstool Heizlast'!$B$19/(15-'Planungstool Heizlast'!$B$8)*(15-Leistungsdaten!M88)+'Planungstool Heizlast'!$B$20))</f>
        <v>5.6568700133227718</v>
      </c>
      <c r="Q88">
        <v>-0.59222624298776105</v>
      </c>
      <c r="R88">
        <v>23.957388791639001</v>
      </c>
      <c r="S88">
        <f>IF(Q88&lt;'Planungstool Heizlast'!$B$8,'Planungstool Heizlast'!$B$21,IF(Q88&gt;15,'Planungstool Heizlast'!$B$20,'Planungstool Heizlast'!$B$19/(15-'Planungstool Heizlast'!$B$8)*(15-Leistungsdaten!Q88)+'Planungstool Heizlast'!$B$20))</f>
        <v>5.7170689352274531</v>
      </c>
      <c r="U88" s="1">
        <f>IF('Planungstool Heizlast'!$B$4="EU13L",Leistungsdaten!I88,IF('Planungstool Heizlast'!$B$4="EU10L",E88,IF('Planungstool Heizlast'!$B$4="EU08L",A88,IF('Planungstool Heizlast'!$B$4="EU15L",M88,IF('Planungstool Heizlast'!$B$4="EU20L",Q88,"")))))</f>
        <v>-1.96625950090465</v>
      </c>
      <c r="V88" s="1">
        <f>IF(OR('Planungstool Heizlast'!$B$9="Fußbodenheizung 35°C",'Planungstool Heizlast'!$B$9="Niedertemperaturheizkörper 45°C"),IF('Planungstool Heizlast'!$B$4="EU13L",Leistungsdaten!J88,IF('Planungstool Heizlast'!$B$4="EU10L",Leistungsdaten!F88,IF('Planungstool Heizlast'!$B$4="EU08L",Leistungsdaten!B88,IF('Planungstool Heizlast'!$B$4="EU15L",N88,IF('Planungstool Heizlast'!$B$4="EU20L",R88,""))))),IF('Planungstool Heizlast'!$B$4="EU13L",Leistungsdaten!J88,IF('Planungstool Heizlast'!$B$4="EU10L",Leistungsdaten!F88,IF('Planungstool Heizlast'!$B$4="EU08L",Leistungsdaten!B88,IF('Planungstool Heizlast'!$B$4="EU15L",N88,IF('Planungstool Heizlast'!$B$4="EU20L",R88,"")))))*0.9)*'Planungstool Heizlast'!$B$5</f>
        <v>9.6866243491374977</v>
      </c>
      <c r="W88" s="1">
        <f>IF('Planungstool Heizlast'!$B$4="EU13L",Leistungsdaten!K88,IF('Planungstool Heizlast'!$B$4="EU10L",Leistungsdaten!G88,IF('Planungstool Heizlast'!$B$4="EU08L",Leistungsdaten!C88,IF('Planungstool Heizlast'!$B$4="EU15L",O88,IF('Planungstool Heizlast'!$B$4="EU20L",S88,"")))))*$B$268</f>
        <v>6.1730467471081223</v>
      </c>
      <c r="X88" s="1">
        <f t="shared" si="2"/>
        <v>3.5135776020293754</v>
      </c>
    </row>
    <row r="89" spans="1:24" x14ac:dyDescent="0.3">
      <c r="A89">
        <v>-6.7813396728328099</v>
      </c>
      <c r="B89">
        <v>8.4763811101298803</v>
      </c>
      <c r="C89">
        <f>IF(A89&lt;'Planungstool Heizlast'!$B$8,'Planungstool Heizlast'!$B$21,IF(A89&gt;15,'Planungstool Heizlast'!$B$20,'Planungstool Heizlast'!$B$19/(15-'Planungstool Heizlast'!$B$8)*(15-Leistungsdaten!A89)+'Planungstool Heizlast'!$B$20))</f>
        <v>7.7709481866660051</v>
      </c>
      <c r="E89">
        <v>-1.72920804829292</v>
      </c>
      <c r="F89">
        <v>9.7173109611925579</v>
      </c>
      <c r="G89">
        <f>IF(E89&lt;'Planungstool Heizlast'!$B$8,'Planungstool Heizlast'!$B$21,IF(E89&gt;15,'Planungstool Heizlast'!$B$20,'Planungstool Heizlast'!$B$19/(15-'Planungstool Heizlast'!$B$8)*(15-Leistungsdaten!E89)+'Planungstool Heizlast'!$B$20))</f>
        <v>6.0943803814708737</v>
      </c>
      <c r="I89">
        <v>-2.6266260373353001</v>
      </c>
      <c r="J89">
        <v>13.6023635723939</v>
      </c>
      <c r="K89">
        <f>IF(I89&lt;'Planungstool Heizlast'!$B$8,'Planungstool Heizlast'!$B$21,IF(I89&gt;15,'Planungstool Heizlast'!$B$20,'Planungstool Heizlast'!$B$19/(15-'Planungstool Heizlast'!$B$8)*(15-Leistungsdaten!I89)+'Planungstool Heizlast'!$B$20))</f>
        <v>6.3921917252852651</v>
      </c>
      <c r="M89">
        <v>-0.171325915340345</v>
      </c>
      <c r="N89">
        <v>17.356314921524799</v>
      </c>
      <c r="O89">
        <f>IF(M89&lt;'Planungstool Heizlast'!$B$8,'Planungstool Heizlast'!$B$21,IF(M89&gt;15,'Planungstool Heizlast'!$B$20,'Planungstool Heizlast'!$B$19/(15-'Planungstool Heizlast'!$B$8)*(15-Leistungsdaten!M89)+'Planungstool Heizlast'!$B$20))</f>
        <v>5.5773916680909279</v>
      </c>
      <c r="Q89">
        <v>-0.33852337797448201</v>
      </c>
      <c r="R89">
        <v>24.0301101583497</v>
      </c>
      <c r="S89">
        <f>IF(Q89&lt;'Planungstool Heizlast'!$B$8,'Planungstool Heizlast'!$B$21,IF(Q89&gt;15,'Planungstool Heizlast'!$B$20,'Planungstool Heizlast'!$B$19/(15-'Planungstool Heizlast'!$B$8)*(15-Leistungsdaten!Q89)+'Planungstool Heizlast'!$B$20))</f>
        <v>5.632876739303466</v>
      </c>
      <c r="U89" s="1">
        <f>IF('Planungstool Heizlast'!$B$4="EU13L",Leistungsdaten!I89,IF('Planungstool Heizlast'!$B$4="EU10L",E89,IF('Planungstool Heizlast'!$B$4="EU08L",A89,IF('Planungstool Heizlast'!$B$4="EU15L",M89,IF('Planungstool Heizlast'!$B$4="EU20L",Q89,"")))))</f>
        <v>-1.72920804829292</v>
      </c>
      <c r="V89" s="1">
        <f>IF(OR('Planungstool Heizlast'!$B$9="Fußbodenheizung 35°C",'Planungstool Heizlast'!$B$9="Niedertemperaturheizkörper 45°C"),IF('Planungstool Heizlast'!$B$4="EU13L",Leistungsdaten!J89,IF('Planungstool Heizlast'!$B$4="EU10L",Leistungsdaten!F89,IF('Planungstool Heizlast'!$B$4="EU08L",Leistungsdaten!B89,IF('Planungstool Heizlast'!$B$4="EU15L",N89,IF('Planungstool Heizlast'!$B$4="EU20L",R89,""))))),IF('Planungstool Heizlast'!$B$4="EU13L",Leistungsdaten!J89,IF('Planungstool Heizlast'!$B$4="EU10L",Leistungsdaten!F89,IF('Planungstool Heizlast'!$B$4="EU08L",Leistungsdaten!B89,IF('Planungstool Heizlast'!$B$4="EU15L",N89,IF('Planungstool Heizlast'!$B$4="EU20L",R89,"")))))*0.9)*'Planungstool Heizlast'!$B$5</f>
        <v>9.7173109611925579</v>
      </c>
      <c r="W89" s="1">
        <f>IF('Planungstool Heizlast'!$B$4="EU13L",Leistungsdaten!K89,IF('Planungstool Heizlast'!$B$4="EU10L",Leistungsdaten!G89,IF('Planungstool Heizlast'!$B$4="EU08L",Leistungsdaten!C89,IF('Planungstool Heizlast'!$B$4="EU15L",O89,IF('Planungstool Heizlast'!$B$4="EU20L",S89,"")))))*$B$268</f>
        <v>6.0943803814708737</v>
      </c>
      <c r="X89" s="1">
        <f t="shared" si="2"/>
        <v>3.6229305797216842</v>
      </c>
    </row>
    <row r="90" spans="1:24" x14ac:dyDescent="0.3">
      <c r="A90">
        <v>-6.5616873756915997</v>
      </c>
      <c r="B90">
        <v>8.5173666983735501</v>
      </c>
      <c r="C90">
        <f>IF(A90&lt;'Planungstool Heizlast'!$B$8,'Planungstool Heizlast'!$B$21,IF(A90&gt;15,'Planungstool Heizlast'!$B$20,'Planungstool Heizlast'!$B$19/(15-'Planungstool Heizlast'!$B$8)*(15-Leistungsdaten!A90)+'Planungstool Heizlast'!$B$20))</f>
        <v>7.6980557925060156</v>
      </c>
      <c r="E90">
        <v>-1.4920599192555499</v>
      </c>
      <c r="F90">
        <v>9.7474152579858551</v>
      </c>
      <c r="G90">
        <f>IF(E90&lt;'Planungstool Heizlast'!$B$8,'Planungstool Heizlast'!$B$21,IF(E90&gt;15,'Planungstool Heizlast'!$B$20,'Planungstool Heizlast'!$B$19/(15-'Planungstool Heizlast'!$B$8)*(15-Leistungsdaten!E90)+'Planungstool Heizlast'!$B$20))</f>
        <v>6.0156819334187546</v>
      </c>
      <c r="I90">
        <v>-2.3841781365497798</v>
      </c>
      <c r="J90">
        <v>13.633736949904</v>
      </c>
      <c r="K90">
        <f>IF(I90&lt;'Planungstool Heizlast'!$B$8,'Planungstool Heizlast'!$B$21,IF(I90&gt;15,'Planungstool Heizlast'!$B$20,'Planungstool Heizlast'!$B$19/(15-'Planungstool Heizlast'!$B$8)*(15-Leistungsdaten!I90)+'Planungstool Heizlast'!$B$20))</f>
        <v>6.3117345291742737</v>
      </c>
      <c r="M90">
        <v>6.8232942483503894E-2</v>
      </c>
      <c r="N90">
        <v>17.412012029911601</v>
      </c>
      <c r="O90">
        <f>IF(M90&lt;'Planungstool Heizlast'!$B$8,'Planungstool Heizlast'!$B$21,IF(M90&gt;15,'Planungstool Heizlast'!$B$20,'Planungstool Heizlast'!$B$19/(15-'Planungstool Heizlast'!$B$8)*(15-Leistungsdaten!M90)+'Planungstool Heizlast'!$B$20))</f>
        <v>5.497893211137451</v>
      </c>
      <c r="Q90">
        <v>-8.4538975445324405E-2</v>
      </c>
      <c r="R90">
        <v>24.100952797375498</v>
      </c>
      <c r="S90">
        <f>IF(Q90&lt;'Planungstool Heizlast'!$B$8,'Planungstool Heizlast'!$B$21,IF(Q90&gt;15,'Planungstool Heizlast'!$B$20,'Planungstool Heizlast'!$B$19/(15-'Planungstool Heizlast'!$B$8)*(15-Leistungsdaten!Q90)+'Planungstool Heizlast'!$B$20))</f>
        <v>5.5485911141559052</v>
      </c>
      <c r="U90" s="1">
        <f>IF('Planungstool Heizlast'!$B$4="EU13L",Leistungsdaten!I90,IF('Planungstool Heizlast'!$B$4="EU10L",E90,IF('Planungstool Heizlast'!$B$4="EU08L",A90,IF('Planungstool Heizlast'!$B$4="EU15L",M90,IF('Planungstool Heizlast'!$B$4="EU20L",Q90,"")))))</f>
        <v>-1.4920599192555499</v>
      </c>
      <c r="V90" s="1">
        <f>IF(OR('Planungstool Heizlast'!$B$9="Fußbodenheizung 35°C",'Planungstool Heizlast'!$B$9="Niedertemperaturheizkörper 45°C"),IF('Planungstool Heizlast'!$B$4="EU13L",Leistungsdaten!J90,IF('Planungstool Heizlast'!$B$4="EU10L",Leistungsdaten!F90,IF('Planungstool Heizlast'!$B$4="EU08L",Leistungsdaten!B90,IF('Planungstool Heizlast'!$B$4="EU15L",N90,IF('Planungstool Heizlast'!$B$4="EU20L",R90,""))))),IF('Planungstool Heizlast'!$B$4="EU13L",Leistungsdaten!J90,IF('Planungstool Heizlast'!$B$4="EU10L",Leistungsdaten!F90,IF('Planungstool Heizlast'!$B$4="EU08L",Leistungsdaten!B90,IF('Planungstool Heizlast'!$B$4="EU15L",N90,IF('Planungstool Heizlast'!$B$4="EU20L",R90,"")))))*0.9)*'Planungstool Heizlast'!$B$5</f>
        <v>9.7474152579858551</v>
      </c>
      <c r="W90" s="1">
        <f>IF('Planungstool Heizlast'!$B$4="EU13L",Leistungsdaten!K90,IF('Planungstool Heizlast'!$B$4="EU10L",Leistungsdaten!G90,IF('Planungstool Heizlast'!$B$4="EU08L",Leistungsdaten!C90,IF('Planungstool Heizlast'!$B$4="EU15L",O90,IF('Planungstool Heizlast'!$B$4="EU20L",S90,"")))))*$B$268</f>
        <v>6.0156819334187546</v>
      </c>
      <c r="X90" s="1">
        <f t="shared" si="2"/>
        <v>3.7317333245671005</v>
      </c>
    </row>
    <row r="91" spans="1:24" x14ac:dyDescent="0.3">
      <c r="A91">
        <v>-6.3419308555991396</v>
      </c>
      <c r="B91">
        <v>8.5582770434587001</v>
      </c>
      <c r="C91">
        <f>IF(A91&lt;'Planungstool Heizlast'!$B$8,'Planungstool Heizlast'!$B$21,IF(A91&gt;15,'Planungstool Heizlast'!$B$20,'Planungstool Heizlast'!$B$19/(15-'Planungstool Heizlast'!$B$8)*(15-Leistungsdaten!A91)+'Planungstool Heizlast'!$B$20))</f>
        <v>7.6251288115898577</v>
      </c>
      <c r="E91">
        <v>-1.2548149686979599</v>
      </c>
      <c r="F91">
        <v>9.7769197112130204</v>
      </c>
      <c r="G91">
        <f>IF(E91&lt;'Planungstool Heizlast'!$B$8,'Planungstool Heizlast'!$B$21,IF(E91&gt;15,'Planungstool Heizlast'!$B$20,'Planungstool Heizlast'!$B$19/(15-'Planungstool Heizlast'!$B$8)*(15-Leistungsdaten!E91)+'Planungstool Heizlast'!$B$20))</f>
        <v>5.936951354801618</v>
      </c>
      <c r="I91">
        <v>-2.1416595990478098</v>
      </c>
      <c r="J91">
        <v>13.6641400829741</v>
      </c>
      <c r="K91">
        <f>IF(I91&lt;'Planungstool Heizlast'!$B$8,'Planungstool Heizlast'!$B$21,IF(I91&gt;15,'Planungstool Heizlast'!$B$20,'Planungstool Heizlast'!$B$19/(15-'Planungstool Heizlast'!$B$8)*(15-Leistungsdaten!I91)+'Planungstool Heizlast'!$B$20))</f>
        <v>6.2312538920183007</v>
      </c>
      <c r="M91">
        <v>0.30785126477858998</v>
      </c>
      <c r="N91">
        <v>17.528085744587401</v>
      </c>
      <c r="O91">
        <f>IF(M91&lt;'Planungstool Heizlast'!$B$8,'Planungstool Heizlast'!$B$21,IF(M91&gt;15,'Planungstool Heizlast'!$B$20,'Planungstool Heizlast'!$B$19/(15-'Planungstool Heizlast'!$B$8)*(15-Leistungsdaten!M91)+'Planungstool Heizlast'!$B$20))</f>
        <v>5.4183750206882078</v>
      </c>
      <c r="Q91">
        <v>0.169727415697526</v>
      </c>
      <c r="R91">
        <v>24.2828076290936</v>
      </c>
      <c r="S91">
        <f>IF(Q91&lt;'Planungstool Heizlast'!$B$8,'Planungstool Heizlast'!$B$21,IF(Q91&gt;15,'Planungstool Heizlast'!$B$20,'Planungstool Heizlast'!$B$19/(15-'Planungstool Heizlast'!$B$8)*(15-Leistungsdaten!Q91)+'Planungstool Heizlast'!$B$20))</f>
        <v>5.4642119100863598</v>
      </c>
      <c r="U91" s="1">
        <f>IF('Planungstool Heizlast'!$B$4="EU13L",Leistungsdaten!I91,IF('Planungstool Heizlast'!$B$4="EU10L",E91,IF('Planungstool Heizlast'!$B$4="EU08L",A91,IF('Planungstool Heizlast'!$B$4="EU15L",M91,IF('Planungstool Heizlast'!$B$4="EU20L",Q91,"")))))</f>
        <v>-1.2548149686979599</v>
      </c>
      <c r="V91" s="1">
        <f>IF(OR('Planungstool Heizlast'!$B$9="Fußbodenheizung 35°C",'Planungstool Heizlast'!$B$9="Niedertemperaturheizkörper 45°C"),IF('Planungstool Heizlast'!$B$4="EU13L",Leistungsdaten!J91,IF('Planungstool Heizlast'!$B$4="EU10L",Leistungsdaten!F91,IF('Planungstool Heizlast'!$B$4="EU08L",Leistungsdaten!B91,IF('Planungstool Heizlast'!$B$4="EU15L",N91,IF('Planungstool Heizlast'!$B$4="EU20L",R91,""))))),IF('Planungstool Heizlast'!$B$4="EU13L",Leistungsdaten!J91,IF('Planungstool Heizlast'!$B$4="EU10L",Leistungsdaten!F91,IF('Planungstool Heizlast'!$B$4="EU08L",Leistungsdaten!B91,IF('Planungstool Heizlast'!$B$4="EU15L",N91,IF('Planungstool Heizlast'!$B$4="EU20L",R91,"")))))*0.9)*'Planungstool Heizlast'!$B$5</f>
        <v>9.7769197112130204</v>
      </c>
      <c r="W91" s="1">
        <f>IF('Planungstool Heizlast'!$B$4="EU13L",Leistungsdaten!K91,IF('Planungstool Heizlast'!$B$4="EU10L",Leistungsdaten!G91,IF('Planungstool Heizlast'!$B$4="EU08L",Leistungsdaten!C91,IF('Planungstool Heizlast'!$B$4="EU15L",O91,IF('Planungstool Heizlast'!$B$4="EU20L",S91,"")))))*$B$268</f>
        <v>5.936951354801618</v>
      </c>
      <c r="X91" s="1">
        <f t="shared" si="2"/>
        <v>3.8399683564114024</v>
      </c>
    </row>
    <row r="92" spans="1:24" x14ac:dyDescent="0.3">
      <c r="A92">
        <v>-6.1220711232313398</v>
      </c>
      <c r="B92">
        <v>8.5991053541340801</v>
      </c>
      <c r="C92">
        <f>IF(A92&lt;'Planungstool Heizlast'!$B$8,'Planungstool Heizlast'!$B$21,IF(A92&gt;15,'Planungstool Heizlast'!$B$20,'Planungstool Heizlast'!$B$19/(15-'Planungstool Heizlast'!$B$8)*(15-Leistungsdaten!A92)+'Planungstool Heizlast'!$B$20))</f>
        <v>7.5521675793139194</v>
      </c>
      <c r="E92">
        <v>-1.0174730588467</v>
      </c>
      <c r="F92">
        <v>9.8058063352957934</v>
      </c>
      <c r="G92">
        <f>IF(E92&lt;'Planungstool Heizlast'!$B$8,'Planungstool Heizlast'!$B$21,IF(E92&gt;15,'Planungstool Heizlast'!$B$20,'Planungstool Heizlast'!$B$19/(15-'Planungstool Heizlast'!$B$8)*(15-Leistungsdaten!E92)+'Planungstool Heizlast'!$B$20))</f>
        <v>5.8581885998988517</v>
      </c>
      <c r="I92">
        <v>-1.8990717044708401</v>
      </c>
      <c r="J92">
        <v>13.693544951023901</v>
      </c>
      <c r="K92">
        <f>IF(I92&lt;'Planungstool Heizlast'!$B$8,'Planungstool Heizlast'!$B$21,IF(I92&gt;15,'Planungstool Heizlast'!$B$20,'Planungstool Heizlast'!$B$19/(15-'Planungstool Heizlast'!$B$8)*(15-Leistungsdaten!I92)+'Planungstool Heizlast'!$B$20))</f>
        <v>6.1507502384709021</v>
      </c>
      <c r="M92">
        <v>0.54752790479328906</v>
      </c>
      <c r="N92">
        <v>17.646588790068201</v>
      </c>
      <c r="O92">
        <f>IF(M92&lt;'Planungstool Heizlast'!$B$8,'Planungstool Heizlast'!$B$21,IF(M92&gt;15,'Planungstool Heizlast'!$B$20,'Planungstool Heizlast'!$B$19/(15-'Planungstool Heizlast'!$B$8)*(15-Leistungsdaten!M92)+'Planungstool Heizlast'!$B$20))</f>
        <v>5.3388374772967913</v>
      </c>
      <c r="Q92">
        <v>0.42427624655187601</v>
      </c>
      <c r="R92">
        <v>24.525700469873001</v>
      </c>
      <c r="S92">
        <f>IF(Q92&lt;'Planungstool Heizlast'!$B$8,'Planungstool Heizlast'!$B$21,IF(Q92&gt;15,'Planungstool Heizlast'!$B$20,'Planungstool Heizlast'!$B$19/(15-'Planungstool Heizlast'!$B$8)*(15-Leistungsdaten!Q92)+'Planungstool Heizlast'!$B$20))</f>
        <v>5.3797389773964222</v>
      </c>
      <c r="U92" s="1">
        <f>IF('Planungstool Heizlast'!$B$4="EU13L",Leistungsdaten!I92,IF('Planungstool Heizlast'!$B$4="EU10L",E92,IF('Planungstool Heizlast'!$B$4="EU08L",A92,IF('Planungstool Heizlast'!$B$4="EU15L",M92,IF('Planungstool Heizlast'!$B$4="EU20L",Q92,"")))))</f>
        <v>-1.0174730588467</v>
      </c>
      <c r="V92" s="1">
        <f>IF(OR('Planungstool Heizlast'!$B$9="Fußbodenheizung 35°C",'Planungstool Heizlast'!$B$9="Niedertemperaturheizkörper 45°C"),IF('Planungstool Heizlast'!$B$4="EU13L",Leistungsdaten!J92,IF('Planungstool Heizlast'!$B$4="EU10L",Leistungsdaten!F92,IF('Planungstool Heizlast'!$B$4="EU08L",Leistungsdaten!B92,IF('Planungstool Heizlast'!$B$4="EU15L",N92,IF('Planungstool Heizlast'!$B$4="EU20L",R92,""))))),IF('Planungstool Heizlast'!$B$4="EU13L",Leistungsdaten!J92,IF('Planungstool Heizlast'!$B$4="EU10L",Leistungsdaten!F92,IF('Planungstool Heizlast'!$B$4="EU08L",Leistungsdaten!B92,IF('Planungstool Heizlast'!$B$4="EU15L",N92,IF('Planungstool Heizlast'!$B$4="EU20L",R92,"")))))*0.9)*'Planungstool Heizlast'!$B$5</f>
        <v>9.8058063352957934</v>
      </c>
      <c r="W92" s="1">
        <f>IF('Planungstool Heizlast'!$B$4="EU13L",Leistungsdaten!K92,IF('Planungstool Heizlast'!$B$4="EU10L",Leistungsdaten!G92,IF('Planungstool Heizlast'!$B$4="EU08L",Leistungsdaten!C92,IF('Planungstool Heizlast'!$B$4="EU15L",O92,IF('Planungstool Heizlast'!$B$4="EU20L",S92,"")))))*$B$268</f>
        <v>5.8581885998988517</v>
      </c>
      <c r="X92" s="1">
        <f t="shared" si="2"/>
        <v>3.9476177353969417</v>
      </c>
    </row>
    <row r="93" spans="1:24" x14ac:dyDescent="0.3">
      <c r="A93">
        <v>-5.9021091932039296</v>
      </c>
      <c r="B93">
        <v>8.6398447406172796</v>
      </c>
      <c r="C93">
        <f>IF(A93&lt;'Planungstool Heizlast'!$B$8,'Planungstool Heizlast'!$B$21,IF(A93&gt;15,'Planungstool Heizlast'!$B$20,'Planungstool Heizlast'!$B$19/(15-'Planungstool Heizlast'!$B$8)*(15-Leistungsdaten!A93)+'Planungstool Heizlast'!$B$20))</f>
        <v>7.479172432382029</v>
      </c>
      <c r="E93">
        <v>-0.78003405924943103</v>
      </c>
      <c r="F93">
        <v>9.834056676469535</v>
      </c>
      <c r="G93">
        <f>IF(E93&lt;'Planungstool Heizlast'!$B$8,'Planungstool Heizlast'!$B$21,IF(E93&gt;15,'Planungstool Heizlast'!$B$20,'Planungstool Heizlast'!$B$19/(15-'Planungstool Heizlast'!$B$8)*(15-Leistungsdaten!E93)+'Planungstool Heizlast'!$B$20))</f>
        <v>5.7793936254193863</v>
      </c>
      <c r="I93">
        <v>-1.65641573856001</v>
      </c>
      <c r="J93">
        <v>13.7219229282629</v>
      </c>
      <c r="K93">
        <f>IF(I93&lt;'Planungstool Heizlast'!$B$8,'Planungstool Heizlast'!$B$21,IF(I93&gt;15,'Planungstool Heizlast'!$B$20,'Planungstool Heizlast'!$B$19/(15-'Planungstool Heizlast'!$B$8)*(15-Leistungsdaten!I93)+'Planungstool Heizlast'!$B$20))</f>
        <v>6.0702239952098358</v>
      </c>
      <c r="M93">
        <v>0.78726170876165003</v>
      </c>
      <c r="N93">
        <v>17.7675979557307</v>
      </c>
      <c r="O93">
        <f>IF(M93&lt;'Planungstool Heizlast'!$B$8,'Planungstool Heizlast'!$B$21,IF(M93&gt;15,'Planungstool Heizlast'!$B$20,'Planungstool Heizlast'!$B$19/(15-'Planungstool Heizlast'!$B$8)*(15-Leistungsdaten!M93)+'Planungstool Heizlast'!$B$20))</f>
        <v>5.2592809638445273</v>
      </c>
      <c r="Q93">
        <v>0.67910796821553199</v>
      </c>
      <c r="R93">
        <v>24.774863397441099</v>
      </c>
      <c r="S93">
        <f>IF(Q93&lt;'Planungstool Heizlast'!$B$8,'Planungstool Heizlast'!$B$21,IF(Q93&gt;15,'Planungstool Heizlast'!$B$20,'Planungstool Heizlast'!$B$19/(15-'Planungstool Heizlast'!$B$8)*(15-Leistungsdaten!Q93)+'Planungstool Heizlast'!$B$20))</f>
        <v>5.2951721663876841</v>
      </c>
      <c r="U93" s="1">
        <f>IF('Planungstool Heizlast'!$B$4="EU13L",Leistungsdaten!I93,IF('Planungstool Heizlast'!$B$4="EU10L",E93,IF('Planungstool Heizlast'!$B$4="EU08L",A93,IF('Planungstool Heizlast'!$B$4="EU15L",M93,IF('Planungstool Heizlast'!$B$4="EU20L",Q93,"")))))</f>
        <v>-0.78003405924943103</v>
      </c>
      <c r="V93" s="1">
        <f>IF(OR('Planungstool Heizlast'!$B$9="Fußbodenheizung 35°C",'Planungstool Heizlast'!$B$9="Niedertemperaturheizkörper 45°C"),IF('Planungstool Heizlast'!$B$4="EU13L",Leistungsdaten!J93,IF('Planungstool Heizlast'!$B$4="EU10L",Leistungsdaten!F93,IF('Planungstool Heizlast'!$B$4="EU08L",Leistungsdaten!B93,IF('Planungstool Heizlast'!$B$4="EU15L",N93,IF('Planungstool Heizlast'!$B$4="EU20L",R93,""))))),IF('Planungstool Heizlast'!$B$4="EU13L",Leistungsdaten!J93,IF('Planungstool Heizlast'!$B$4="EU10L",Leistungsdaten!F93,IF('Planungstool Heizlast'!$B$4="EU08L",Leistungsdaten!B93,IF('Planungstool Heizlast'!$B$4="EU15L",N93,IF('Planungstool Heizlast'!$B$4="EU20L",R93,"")))))*0.9)*'Planungstool Heizlast'!$B$5</f>
        <v>9.834056676469535</v>
      </c>
      <c r="W93" s="1">
        <f>IF('Planungstool Heizlast'!$B$4="EU13L",Leistungsdaten!K93,IF('Planungstool Heizlast'!$B$4="EU10L",Leistungsdaten!G93,IF('Planungstool Heizlast'!$B$4="EU08L",Leistungsdaten!C93,IF('Planungstool Heizlast'!$B$4="EU15L",O93,IF('Planungstool Heizlast'!$B$4="EU20L",S93,"")))))*$B$268</f>
        <v>5.7793936254193863</v>
      </c>
      <c r="X93" s="1">
        <f t="shared" si="2"/>
        <v>4.0546630510501487</v>
      </c>
    </row>
    <row r="94" spans="1:24" x14ac:dyDescent="0.3">
      <c r="A94">
        <v>-5.6820460839597802</v>
      </c>
      <c r="B94">
        <v>8.6804882129565595</v>
      </c>
      <c r="C94">
        <f>IF(A94&lt;'Planungstool Heizlast'!$B$8,'Planungstool Heizlast'!$B$21,IF(A94&gt;15,'Planungstool Heizlast'!$B$20,'Planungstool Heizlast'!$B$19/(15-'Planungstool Heizlast'!$B$8)*(15-Leistungsdaten!A94)+'Planungstool Heizlast'!$B$20))</f>
        <v>7.4061437087680666</v>
      </c>
      <c r="E94">
        <v>-0.54249784677494695</v>
      </c>
      <c r="F94">
        <v>9.8616518016139185</v>
      </c>
      <c r="G94">
        <f>IF(E94&lt;'Planungstool Heizlast'!$B$8,'Planungstool Heizlast'!$B$21,IF(E94&gt;15,'Planungstool Heizlast'!$B$20,'Planungstool Heizlast'!$B$19/(15-'Planungstool Heizlast'!$B$8)*(15-Leistungsdaten!E94)+'Planungstool Heizlast'!$B$20))</f>
        <v>5.7005663905016934</v>
      </c>
      <c r="I94">
        <v>-1.41369299315612</v>
      </c>
      <c r="J94">
        <v>13.7492447714039</v>
      </c>
      <c r="K94">
        <f>IF(I94&lt;'Planungstool Heizlast'!$B$8,'Planungstool Heizlast'!$B$21,IF(I94&gt;15,'Planungstool Heizlast'!$B$20,'Planungstool Heizlast'!$B$19/(15-'Planungstool Heizlast'!$B$8)*(15-Leistungsdaten!I94)+'Planungstool Heizlast'!$B$20))</f>
        <v>5.9896755909370549</v>
      </c>
      <c r="M94">
        <v>1.0270515159033999</v>
      </c>
      <c r="N94">
        <v>17.891192189459101</v>
      </c>
      <c r="O94">
        <f>IF(M94&lt;'Planungstool Heizlast'!$B$8,'Planungstool Heizlast'!$B$21,IF(M94&gt;15,'Planungstool Heizlast'!$B$20,'Planungstool Heizlast'!$B$19/(15-'Planungstool Heizlast'!$B$8)*(15-Leistungsdaten!M94)+'Planungstool Heizlast'!$B$20))</f>
        <v>5.179705865540468</v>
      </c>
      <c r="Q94">
        <v>0.93422303178630395</v>
      </c>
      <c r="R94">
        <v>25.030515898938301</v>
      </c>
      <c r="S94">
        <f>IF(Q94&lt;'Planungstool Heizlast'!$B$8,'Planungstool Heizlast'!$B$21,IF(Q94&gt;15,'Planungstool Heizlast'!$B$20,'Planungstool Heizlast'!$B$19/(15-'Planungstool Heizlast'!$B$8)*(15-Leistungsdaten!Q94)+'Planungstool Heizlast'!$B$20))</f>
        <v>5.2105113273617372</v>
      </c>
      <c r="U94" s="1">
        <f>IF('Planungstool Heizlast'!$B$4="EU13L",Leistungsdaten!I94,IF('Planungstool Heizlast'!$B$4="EU10L",E94,IF('Planungstool Heizlast'!$B$4="EU08L",A94,IF('Planungstool Heizlast'!$B$4="EU15L",M94,IF('Planungstool Heizlast'!$B$4="EU20L",Q94,"")))))</f>
        <v>-0.54249784677494695</v>
      </c>
      <c r="V94" s="1">
        <f>IF(OR('Planungstool Heizlast'!$B$9="Fußbodenheizung 35°C",'Planungstool Heizlast'!$B$9="Niedertemperaturheizkörper 45°C"),IF('Planungstool Heizlast'!$B$4="EU13L",Leistungsdaten!J94,IF('Planungstool Heizlast'!$B$4="EU10L",Leistungsdaten!F94,IF('Planungstool Heizlast'!$B$4="EU08L",Leistungsdaten!B94,IF('Planungstool Heizlast'!$B$4="EU15L",N94,IF('Planungstool Heizlast'!$B$4="EU20L",R94,""))))),IF('Planungstool Heizlast'!$B$4="EU13L",Leistungsdaten!J94,IF('Planungstool Heizlast'!$B$4="EU10L",Leistungsdaten!F94,IF('Planungstool Heizlast'!$B$4="EU08L",Leistungsdaten!B94,IF('Planungstool Heizlast'!$B$4="EU15L",N94,IF('Planungstool Heizlast'!$B$4="EU20L",R94,"")))))*0.9)*'Planungstool Heizlast'!$B$5</f>
        <v>9.8616518016139185</v>
      </c>
      <c r="W94" s="1">
        <f>IF('Planungstool Heizlast'!$B$4="EU13L",Leistungsdaten!K94,IF('Planungstool Heizlast'!$B$4="EU10L",Leistungsdaten!G94,IF('Planungstool Heizlast'!$B$4="EU08L",Leistungsdaten!C94,IF('Planungstool Heizlast'!$B$4="EU15L",O94,IF('Planungstool Heizlast'!$B$4="EU20L",S94,"")))))*$B$268</f>
        <v>5.7005663905016934</v>
      </c>
      <c r="X94" s="1">
        <f t="shared" si="2"/>
        <v>4.1610854111122251</v>
      </c>
    </row>
    <row r="95" spans="1:24" x14ac:dyDescent="0.3">
      <c r="A95">
        <v>-5.4618828176612997</v>
      </c>
      <c r="B95">
        <v>8.7210286793668708</v>
      </c>
      <c r="C95">
        <f>IF(A95&lt;'Planungstool Heizlast'!$B$8,'Planungstool Heizlast'!$B$21,IF(A95&gt;15,'Planungstool Heizlast'!$B$20,'Planungstool Heizlast'!$B$19/(15-'Planungstool Heizlast'!$B$8)*(15-Leistungsdaten!A95)+'Planungstool Heizlast'!$B$20))</f>
        <v>7.3330817476802554</v>
      </c>
      <c r="E95">
        <v>-0.30486430561318001</v>
      </c>
      <c r="F95">
        <v>9.8885722868212174</v>
      </c>
      <c r="G95">
        <f>IF(E95&lt;'Planungstool Heizlast'!$B$8,'Planungstool Heizlast'!$B$21,IF(E95&gt;15,'Planungstool Heizlast'!$B$20,'Planungstool Heizlast'!$B$19/(15-'Planungstool Heizlast'!$B$8)*(15-Leistungsdaten!E95)+'Planungstool Heizlast'!$B$20))</f>
        <v>5.6217068567137911</v>
      </c>
      <c r="I95">
        <v>-1.1709047661996499</v>
      </c>
      <c r="J95">
        <v>13.775480607161199</v>
      </c>
      <c r="K95">
        <f>IF(I95&lt;'Planungstool Heizlast'!$B$8,'Planungstool Heizlast'!$B$21,IF(I95&gt;15,'Planungstool Heizlast'!$B$20,'Planungstool Heizlast'!$B$19/(15-'Planungstool Heizlast'!$B$8)*(15-Leistungsdaten!I95)+'Planungstool Heizlast'!$B$20))</f>
        <v>5.9091054563787155</v>
      </c>
      <c r="M95">
        <v>1.26689615842394</v>
      </c>
      <c r="N95">
        <v>18.017452649538999</v>
      </c>
      <c r="O95">
        <f>IF(M95&lt;'Planungstool Heizlast'!$B$8,'Planungstool Heizlast'!$B$21,IF(M95&gt;15,'Planungstool Heizlast'!$B$20,'Planungstool Heizlast'!$B$19/(15-'Planungstool Heizlast'!$B$8)*(15-Leistungsdaten!M95)+'Planungstool Heizlast'!$B$20))</f>
        <v>5.1001125699213947</v>
      </c>
      <c r="Q95">
        <v>1.18962188836199</v>
      </c>
      <c r="R95">
        <v>25.292884853564399</v>
      </c>
      <c r="S95">
        <f>IF(Q95&lt;'Planungstool Heizlast'!$B$8,'Planungstool Heizlast'!$B$21,IF(Q95&gt;15,'Planungstool Heizlast'!$B$20,'Planungstool Heizlast'!$B$19/(15-'Planungstool Heizlast'!$B$8)*(15-Leistungsdaten!Q95)+'Planungstool Heizlast'!$B$20))</f>
        <v>5.1257563106201767</v>
      </c>
      <c r="U95" s="1">
        <f>IF('Planungstool Heizlast'!$B$4="EU13L",Leistungsdaten!I95,IF('Planungstool Heizlast'!$B$4="EU10L",E95,IF('Planungstool Heizlast'!$B$4="EU08L",A95,IF('Planungstool Heizlast'!$B$4="EU15L",M95,IF('Planungstool Heizlast'!$B$4="EU20L",Q95,"")))))</f>
        <v>-0.30486430561318001</v>
      </c>
      <c r="V95" s="1">
        <f>IF(OR('Planungstool Heizlast'!$B$9="Fußbodenheizung 35°C",'Planungstool Heizlast'!$B$9="Niedertemperaturheizkörper 45°C"),IF('Planungstool Heizlast'!$B$4="EU13L",Leistungsdaten!J95,IF('Planungstool Heizlast'!$B$4="EU10L",Leistungsdaten!F95,IF('Planungstool Heizlast'!$B$4="EU08L",Leistungsdaten!B95,IF('Planungstool Heizlast'!$B$4="EU15L",N95,IF('Planungstool Heizlast'!$B$4="EU20L",R95,""))))),IF('Planungstool Heizlast'!$B$4="EU13L",Leistungsdaten!J95,IF('Planungstool Heizlast'!$B$4="EU10L",Leistungsdaten!F95,IF('Planungstool Heizlast'!$B$4="EU08L",Leistungsdaten!B95,IF('Planungstool Heizlast'!$B$4="EU15L",N95,IF('Planungstool Heizlast'!$B$4="EU20L",R95,"")))))*0.9)*'Planungstool Heizlast'!$B$5</f>
        <v>9.8885722868212174</v>
      </c>
      <c r="W95" s="1">
        <f>IF('Planungstool Heizlast'!$B$4="EU13L",Leistungsdaten!K95,IF('Planungstool Heizlast'!$B$4="EU10L",Leistungsdaten!G95,IF('Planungstool Heizlast'!$B$4="EU08L",Leistungsdaten!C95,IF('Planungstool Heizlast'!$B$4="EU15L",O95,IF('Planungstool Heizlast'!$B$4="EU20L",S95,"")))))*$B$268</f>
        <v>5.6217068567137911</v>
      </c>
      <c r="X95" s="1">
        <f t="shared" si="2"/>
        <v>4.2668654301074262</v>
      </c>
    </row>
    <row r="96" spans="1:24" x14ac:dyDescent="0.3">
      <c r="A96">
        <v>-5.2416204200877399</v>
      </c>
      <c r="B96">
        <v>8.7614589445395694</v>
      </c>
      <c r="C96">
        <f>IF(A96&lt;'Planungstool Heizlast'!$B$8,'Planungstool Heizlast'!$B$21,IF(A96&gt;15,'Planungstool Heizlast'!$B$20,'Planungstool Heizlast'!$B$19/(15-'Planungstool Heizlast'!$B$8)*(15-Leistungsdaten!A96)+'Planungstool Heizlast'!$B$20))</f>
        <v>7.25998688952708</v>
      </c>
      <c r="E96">
        <v>-6.7133327275176805E-2</v>
      </c>
      <c r="F96">
        <v>9.9147982056971085</v>
      </c>
      <c r="G96">
        <f>IF(E96&lt;'Planungstool Heizlast'!$B$8,'Planungstool Heizlast'!$B$21,IF(E96&gt;15,'Planungstool Heizlast'!$B$20,'Planungstool Heizlast'!$B$19/(15-'Planungstool Heizlast'!$B$8)*(15-Leistungsdaten!E96)+'Planungstool Heizlast'!$B$20))</f>
        <v>5.5428149880532365</v>
      </c>
      <c r="I96">
        <v>-0.928052361730756</v>
      </c>
      <c r="J96">
        <v>13.8005999195315</v>
      </c>
      <c r="K96">
        <f>IF(I96&lt;'Planungstool Heizlast'!$B$8,'Planungstool Heizlast'!$B$21,IF(I96&gt;15,'Planungstool Heizlast'!$B$20,'Planungstool Heizlast'!$B$19/(15-'Planungstool Heizlast'!$B$8)*(15-Leistungsdaten!I96)+'Planungstool Heizlast'!$B$20))</f>
        <v>5.828514024285167</v>
      </c>
      <c r="M96">
        <v>1.50679446151434</v>
      </c>
      <c r="N96">
        <v>18.146462757633699</v>
      </c>
      <c r="O96">
        <f>IF(M96&lt;'Planungstool Heizlast'!$B$8,'Planungstool Heizlast'!$B$21,IF(M96&gt;15,'Planungstool Heizlast'!$B$20,'Planungstool Heizlast'!$B$19/(15-'Planungstool Heizlast'!$B$8)*(15-Leistungsdaten!M96)+'Planungstool Heizlast'!$B$20))</f>
        <v>5.0205014668518189</v>
      </c>
      <c r="Q96">
        <v>1.4453049890404099</v>
      </c>
      <c r="R96">
        <v>25.562204766370201</v>
      </c>
      <c r="S96">
        <f>IF(Q96&lt;'Planungstool Heizlast'!$B$8,'Planungstool Heizlast'!$B$21,IF(Q96&gt;15,'Planungstool Heizlast'!$B$20,'Planungstool Heizlast'!$B$19/(15-'Planungstool Heizlast'!$B$8)*(15-Leistungsdaten!Q96)+'Planungstool Heizlast'!$B$20))</f>
        <v>5.0409069664645916</v>
      </c>
      <c r="U96" s="1">
        <f>IF('Planungstool Heizlast'!$B$4="EU13L",Leistungsdaten!I96,IF('Planungstool Heizlast'!$B$4="EU10L",E96,IF('Planungstool Heizlast'!$B$4="EU08L",A96,IF('Planungstool Heizlast'!$B$4="EU15L",M96,IF('Planungstool Heizlast'!$B$4="EU20L",Q96,"")))))</f>
        <v>-6.7133327275176805E-2</v>
      </c>
      <c r="V96" s="1">
        <f>IF(OR('Planungstool Heizlast'!$B$9="Fußbodenheizung 35°C",'Planungstool Heizlast'!$B$9="Niedertemperaturheizkörper 45°C"),IF('Planungstool Heizlast'!$B$4="EU13L",Leistungsdaten!J96,IF('Planungstool Heizlast'!$B$4="EU10L",Leistungsdaten!F96,IF('Planungstool Heizlast'!$B$4="EU08L",Leistungsdaten!B96,IF('Planungstool Heizlast'!$B$4="EU15L",N96,IF('Planungstool Heizlast'!$B$4="EU20L",R96,""))))),IF('Planungstool Heizlast'!$B$4="EU13L",Leistungsdaten!J96,IF('Planungstool Heizlast'!$B$4="EU10L",Leistungsdaten!F96,IF('Planungstool Heizlast'!$B$4="EU08L",Leistungsdaten!B96,IF('Planungstool Heizlast'!$B$4="EU15L",N96,IF('Planungstool Heizlast'!$B$4="EU20L",R96,"")))))*0.9)*'Planungstool Heizlast'!$B$5</f>
        <v>9.9147982056971085</v>
      </c>
      <c r="W96" s="1">
        <f>IF('Planungstool Heizlast'!$B$4="EU13L",Leistungsdaten!K96,IF('Planungstool Heizlast'!$B$4="EU10L",Leistungsdaten!G96,IF('Planungstool Heizlast'!$B$4="EU08L",Leistungsdaten!C96,IF('Planungstool Heizlast'!$B$4="EU15L",O96,IF('Planungstool Heizlast'!$B$4="EU20L",S96,"")))))*$B$268</f>
        <v>5.5428149880532365</v>
      </c>
      <c r="X96" s="1">
        <f t="shared" si="2"/>
        <v>4.371983217643872</v>
      </c>
    </row>
    <row r="97" spans="1:24" x14ac:dyDescent="0.3">
      <c r="A97">
        <v>-5.0212599205370898</v>
      </c>
      <c r="B97">
        <v>8.8017717079258002</v>
      </c>
      <c r="C97">
        <f>IF(A97&lt;'Planungstool Heizlast'!$B$8,'Planungstool Heizlast'!$B$21,IF(A97&gt;15,'Planungstool Heizlast'!$B$20,'Planungstool Heizlast'!$B$19/(15-'Planungstool Heizlast'!$B$8)*(15-Leistungsdaten!A97)+'Planungstool Heizlast'!$B$20))</f>
        <v>7.1868594758847273</v>
      </c>
      <c r="E97">
        <v>0.17069518940689299</v>
      </c>
      <c r="F97">
        <v>9.995182581582382</v>
      </c>
      <c r="G97">
        <f>IF(E97&lt;'Planungstool Heizlast'!$B$8,'Planungstool Heizlast'!$B$21,IF(E97&gt;15,'Planungstool Heizlast'!$B$20,'Planungstool Heizlast'!$B$19/(15-'Planungstool Heizlast'!$B$8)*(15-Leistungsdaten!E97)+'Planungstool Heizlast'!$B$20))</f>
        <v>5.4638907509471251</v>
      </c>
      <c r="I97">
        <v>-0.68513708988927102</v>
      </c>
      <c r="J97">
        <v>13.8245715368541</v>
      </c>
      <c r="K97">
        <f>IF(I97&lt;'Planungstool Heizlast'!$B$8,'Planungstool Heizlast'!$B$21,IF(I97&gt;15,'Planungstool Heizlast'!$B$20,'Planungstool Heizlast'!$B$19/(15-'Planungstool Heizlast'!$B$8)*(15-Leistungsdaten!I97)+'Planungstool Heizlast'!$B$20))</f>
        <v>5.7479017294309624</v>
      </c>
      <c r="M97">
        <v>1.74674524335135</v>
      </c>
      <c r="N97">
        <v>18.278308252860999</v>
      </c>
      <c r="O97">
        <f>IF(M97&lt;'Planungstool Heizlast'!$B$8,'Planungstool Heizlast'!$B$21,IF(M97&gt;15,'Planungstool Heizlast'!$B$20,'Planungstool Heizlast'!$B$19/(15-'Planungstool Heizlast'!$B$8)*(15-Leistungsdaten!M97)+'Planungstool Heizlast'!$B$20))</f>
        <v>4.94087294852398</v>
      </c>
      <c r="Q97">
        <v>1.7012727849193601</v>
      </c>
      <c r="R97">
        <v>25.8387180092016</v>
      </c>
      <c r="S97">
        <f>IF(Q97&lt;'Planungstool Heizlast'!$B$8,'Planungstool Heizlast'!$B$21,IF(Q97&gt;15,'Planungstool Heizlast'!$B$20,'Planungstool Heizlast'!$B$19/(15-'Planungstool Heizlast'!$B$8)*(15-Leistungsdaten!Q97)+'Planungstool Heizlast'!$B$20))</f>
        <v>4.9559631451965753</v>
      </c>
      <c r="U97" s="1">
        <f>IF('Planungstool Heizlast'!$B$4="EU13L",Leistungsdaten!I97,IF('Planungstool Heizlast'!$B$4="EU10L",E97,IF('Planungstool Heizlast'!$B$4="EU08L",A97,IF('Planungstool Heizlast'!$B$4="EU15L",M97,IF('Planungstool Heizlast'!$B$4="EU20L",Q97,"")))))</f>
        <v>0.17069518940689299</v>
      </c>
      <c r="V97" s="1">
        <f>IF(OR('Planungstool Heizlast'!$B$9="Fußbodenheizung 35°C",'Planungstool Heizlast'!$B$9="Niedertemperaturheizkörper 45°C"),IF('Planungstool Heizlast'!$B$4="EU13L",Leistungsdaten!J97,IF('Planungstool Heizlast'!$B$4="EU10L",Leistungsdaten!F97,IF('Planungstool Heizlast'!$B$4="EU08L",Leistungsdaten!B97,IF('Planungstool Heizlast'!$B$4="EU15L",N97,IF('Planungstool Heizlast'!$B$4="EU20L",R97,""))))),IF('Planungstool Heizlast'!$B$4="EU13L",Leistungsdaten!J97,IF('Planungstool Heizlast'!$B$4="EU10L",Leistungsdaten!F97,IF('Planungstool Heizlast'!$B$4="EU08L",Leistungsdaten!B97,IF('Planungstool Heizlast'!$B$4="EU15L",N97,IF('Planungstool Heizlast'!$B$4="EU20L",R97,"")))))*0.9)*'Planungstool Heizlast'!$B$5</f>
        <v>9.995182581582382</v>
      </c>
      <c r="W97" s="1">
        <f>IF('Planungstool Heizlast'!$B$4="EU13L",Leistungsdaten!K97,IF('Planungstool Heizlast'!$B$4="EU10L",Leistungsdaten!G97,IF('Planungstool Heizlast'!$B$4="EU08L",Leistungsdaten!C97,IF('Planungstool Heizlast'!$B$4="EU15L",O97,IF('Planungstool Heizlast'!$B$4="EU20L",S97,"")))))*$B$268</f>
        <v>5.4638907509471251</v>
      </c>
      <c r="X97" s="1">
        <f t="shared" si="2"/>
        <v>4.531291830635257</v>
      </c>
    </row>
    <row r="98" spans="1:24" x14ac:dyDescent="0.3">
      <c r="A98">
        <v>-4.8008023517326999</v>
      </c>
      <c r="B98">
        <v>8.8419595619928</v>
      </c>
      <c r="C98">
        <f>IF(A98&lt;'Planungstool Heizlast'!$B$8,'Planungstool Heizlast'!$B$21,IF(A98&gt;15,'Planungstool Heizlast'!$B$20,'Planungstool Heizlast'!$B$19/(15-'Planungstool Heizlast'!$B$8)*(15-Leistungsdaten!A98)+'Planungstool Heizlast'!$B$20))</f>
        <v>7.1136998494661077</v>
      </c>
      <c r="E98">
        <v>0.40862133827972802</v>
      </c>
      <c r="F98">
        <v>10.099312708048048</v>
      </c>
      <c r="G98">
        <f>IF(E98&lt;'Planungstool Heizlast'!$B$8,'Planungstool Heizlast'!$B$21,IF(E98&gt;15,'Planungstool Heizlast'!$B$20,'Planungstool Heizlast'!$B$19/(15-'Planungstool Heizlast'!$B$8)*(15-Leistungsdaten!E98)+'Planungstool Heizlast'!$B$20))</f>
        <v>5.384934114252097</v>
      </c>
      <c r="I98">
        <v>-0.44216026691469801</v>
      </c>
      <c r="J98">
        <v>13.8473636186483</v>
      </c>
      <c r="K98">
        <f>IF(I98&lt;'Planungstool Heizlast'!$B$8,'Planungstool Heizlast'!$B$21,IF(I98&gt;15,'Planungstool Heizlast'!$B$20,'Planungstool Heizlast'!$B$19/(15-'Planungstool Heizlast'!$B$8)*(15-Leistungsdaten!I98)+'Planungstool Heizlast'!$B$20))</f>
        <v>5.6672690086148529</v>
      </c>
      <c r="M98">
        <v>1.98674731509741</v>
      </c>
      <c r="N98">
        <v>18.413077246990799</v>
      </c>
      <c r="O98">
        <f>IF(M98&lt;'Planungstool Heizlast'!$B$8,'Planungstool Heizlast'!$B$21,IF(M98&gt;15,'Planungstool Heizlast'!$B$20,'Planungstool Heizlast'!$B$19/(15-'Planungstool Heizlast'!$B$8)*(15-Leistungsdaten!M98)+'Planungstool Heizlast'!$B$20))</f>
        <v>4.8612274094578387</v>
      </c>
      <c r="Q98">
        <v>1.95752572709665</v>
      </c>
      <c r="R98">
        <v>26.1226750690094</v>
      </c>
      <c r="S98">
        <f>IF(Q98&lt;'Planungstool Heizlast'!$B$8,'Planungstool Heizlast'!$B$21,IF(Q98&gt;15,'Planungstool Heizlast'!$B$20,'Planungstool Heizlast'!$B$19/(15-'Planungstool Heizlast'!$B$8)*(15-Leistungsdaten!Q98)+'Planungstool Heizlast'!$B$20))</f>
        <v>4.8709246971177214</v>
      </c>
      <c r="U98" s="1">
        <f>IF('Planungstool Heizlast'!$B$4="EU13L",Leistungsdaten!I98,IF('Planungstool Heizlast'!$B$4="EU10L",E98,IF('Planungstool Heizlast'!$B$4="EU08L",A98,IF('Planungstool Heizlast'!$B$4="EU15L",M98,IF('Planungstool Heizlast'!$B$4="EU20L",Q98,"")))))</f>
        <v>0.40862133827972802</v>
      </c>
      <c r="V98" s="1">
        <f>IF(OR('Planungstool Heizlast'!$B$9="Fußbodenheizung 35°C",'Planungstool Heizlast'!$B$9="Niedertemperaturheizkörper 45°C"),IF('Planungstool Heizlast'!$B$4="EU13L",Leistungsdaten!J98,IF('Planungstool Heizlast'!$B$4="EU10L",Leistungsdaten!F98,IF('Planungstool Heizlast'!$B$4="EU08L",Leistungsdaten!B98,IF('Planungstool Heizlast'!$B$4="EU15L",N98,IF('Planungstool Heizlast'!$B$4="EU20L",R98,""))))),IF('Planungstool Heizlast'!$B$4="EU13L",Leistungsdaten!J98,IF('Planungstool Heizlast'!$B$4="EU10L",Leistungsdaten!F98,IF('Planungstool Heizlast'!$B$4="EU08L",Leistungsdaten!B98,IF('Planungstool Heizlast'!$B$4="EU15L",N98,IF('Planungstool Heizlast'!$B$4="EU20L",R98,"")))))*0.9)*'Planungstool Heizlast'!$B$5</f>
        <v>10.099312708048048</v>
      </c>
      <c r="W98" s="1">
        <f>IF('Planungstool Heizlast'!$B$4="EU13L",Leistungsdaten!K98,IF('Planungstool Heizlast'!$B$4="EU10L",Leistungsdaten!G98,IF('Planungstool Heizlast'!$B$4="EU08L",Leistungsdaten!C98,IF('Planungstool Heizlast'!$B$4="EU15L",O98,IF('Planungstool Heizlast'!$B$4="EU20L",S98,"")))))*$B$268</f>
        <v>5.384934114252097</v>
      </c>
      <c r="X98" s="1">
        <f t="shared" si="2"/>
        <v>4.714378593795951</v>
      </c>
    </row>
    <row r="99" spans="1:24" x14ac:dyDescent="0.3">
      <c r="A99">
        <v>-4.5802487497342002</v>
      </c>
      <c r="B99">
        <v>8.8820149904532997</v>
      </c>
      <c r="C99">
        <f>IF(A99&lt;'Planungstool Heizlast'!$B$8,'Planungstool Heizlast'!$B$21,IF(A99&gt;15,'Planungstool Heizlast'!$B$20,'Planungstool Heizlast'!$B$19/(15-'Planungstool Heizlast'!$B$8)*(15-Leistungsdaten!A99)+'Planungstool Heizlast'!$B$20))</f>
        <v>7.0405083540912852</v>
      </c>
      <c r="E99">
        <v>0.64664520586889396</v>
      </c>
      <c r="F99">
        <v>10.206155624346389</v>
      </c>
      <c r="G99">
        <f>IF(E99&lt;'Planungstool Heizlast'!$B$8,'Planungstool Heizlast'!$B$21,IF(E99&gt;15,'Planungstool Heizlast'!$B$20,'Planungstool Heizlast'!$B$19/(15-'Planungstool Heizlast'!$B$8)*(15-Leistungsdaten!E99)+'Planungstool Heizlast'!$B$20))</f>
        <v>5.3059450492543352</v>
      </c>
      <c r="I99">
        <v>-0.199123215146221</v>
      </c>
      <c r="J99">
        <v>13.8689436422254</v>
      </c>
      <c r="K99">
        <f>IF(I99&lt;'Planungstool Heizlast'!$B$8,'Planungstool Heizlast'!$B$21,IF(I99&gt;15,'Planungstool Heizlast'!$B$20,'Planungstool Heizlast'!$B$19/(15-'Planungstool Heizlast'!$B$8)*(15-Leistungsdaten!I99)+'Planungstool Heizlast'!$B$20))</f>
        <v>5.5866163006597862</v>
      </c>
      <c r="M99">
        <v>2.2267994809006102</v>
      </c>
      <c r="N99">
        <v>18.550860280781102</v>
      </c>
      <c r="O99">
        <f>IF(M99&lt;'Planungstool Heizlast'!$B$8,'Planungstool Heizlast'!$B$21,IF(M99&gt;15,'Planungstool Heizlast'!$B$20,'Planungstool Heizlast'!$B$19/(15-'Planungstool Heizlast'!$B$8)*(15-Leistungsdaten!M99)+'Planungstool Heizlast'!$B$20))</f>
        <v>4.7815652465010965</v>
      </c>
      <c r="Q99">
        <v>2.2140642666700998</v>
      </c>
      <c r="R99">
        <v>26.414334803749199</v>
      </c>
      <c r="S99">
        <f>IF(Q99&lt;'Planungstool Heizlast'!$B$8,'Planungstool Heizlast'!$B$21,IF(Q99&gt;15,'Planungstool Heizlast'!$B$20,'Planungstool Heizlast'!$B$19/(15-'Planungstool Heizlast'!$B$8)*(15-Leistungsdaten!Q99)+'Planungstool Heizlast'!$B$20))</f>
        <v>4.785791472529616</v>
      </c>
      <c r="U99" s="1">
        <f>IF('Planungstool Heizlast'!$B$4="EU13L",Leistungsdaten!I99,IF('Planungstool Heizlast'!$B$4="EU10L",E99,IF('Planungstool Heizlast'!$B$4="EU08L",A99,IF('Planungstool Heizlast'!$B$4="EU15L",M99,IF('Planungstool Heizlast'!$B$4="EU20L",Q99,"")))))</f>
        <v>0.64664520586889396</v>
      </c>
      <c r="V99" s="1">
        <f>IF(OR('Planungstool Heizlast'!$B$9="Fußbodenheizung 35°C",'Planungstool Heizlast'!$B$9="Niedertemperaturheizkörper 45°C"),IF('Planungstool Heizlast'!$B$4="EU13L",Leistungsdaten!J99,IF('Planungstool Heizlast'!$B$4="EU10L",Leistungsdaten!F99,IF('Planungstool Heizlast'!$B$4="EU08L",Leistungsdaten!B99,IF('Planungstool Heizlast'!$B$4="EU15L",N99,IF('Planungstool Heizlast'!$B$4="EU20L",R99,""))))),IF('Planungstool Heizlast'!$B$4="EU13L",Leistungsdaten!J99,IF('Planungstool Heizlast'!$B$4="EU10L",Leistungsdaten!F99,IF('Planungstool Heizlast'!$B$4="EU08L",Leistungsdaten!B99,IF('Planungstool Heizlast'!$B$4="EU15L",N99,IF('Planungstool Heizlast'!$B$4="EU20L",R99,"")))))*0.9)*'Planungstool Heizlast'!$B$5</f>
        <v>10.206155624346389</v>
      </c>
      <c r="W99" s="1">
        <f>IF('Planungstool Heizlast'!$B$4="EU13L",Leistungsdaten!K99,IF('Planungstool Heizlast'!$B$4="EU10L",Leistungsdaten!G99,IF('Planungstool Heizlast'!$B$4="EU08L",Leistungsdaten!C99,IF('Planungstool Heizlast'!$B$4="EU15L",O99,IF('Planungstool Heizlast'!$B$4="EU20L",S99,"")))))*$B$268</f>
        <v>5.3059450492543352</v>
      </c>
      <c r="X99" s="1">
        <f t="shared" si="2"/>
        <v>4.9002105750920535</v>
      </c>
    </row>
    <row r="100" spans="1:24" x14ac:dyDescent="0.3">
      <c r="A100">
        <v>-4.3596001538527096</v>
      </c>
      <c r="B100">
        <v>8.9219303664673095</v>
      </c>
      <c r="C100">
        <f>IF(A100&lt;'Planungstool Heizlast'!$B$8,'Planungstool Heizlast'!$B$21,IF(A100&gt;15,'Planungstool Heizlast'!$B$20,'Planungstool Heizlast'!$B$19/(15-'Planungstool Heizlast'!$B$8)*(15-Leistungsdaten!A100)+'Planungstool Heizlast'!$B$20))</f>
        <v>6.9672853346593424</v>
      </c>
      <c r="E100">
        <v>0.88476687137884602</v>
      </c>
      <c r="F100">
        <v>10.315800725033261</v>
      </c>
      <c r="G100">
        <f>IF(E100&lt;'Planungstool Heizlast'!$B$8,'Planungstool Heizlast'!$B$21,IF(E100&gt;15,'Planungstool Heizlast'!$B$20,'Planungstool Heizlast'!$B$19/(15-'Planungstool Heizlast'!$B$8)*(15-Leistungsdaten!E100)+'Planungstool Heizlast'!$B$20))</f>
        <v>5.2269235296695626</v>
      </c>
      <c r="I100">
        <v>4.3972736977315997E-2</v>
      </c>
      <c r="J100">
        <v>13.908660091816101</v>
      </c>
      <c r="K100">
        <f>IF(I100&lt;'Planungstool Heizlast'!$B$8,'Planungstool Heizlast'!$B$21,IF(I100&gt;15,'Planungstool Heizlast'!$B$20,'Planungstool Heizlast'!$B$19/(15-'Planungstool Heizlast'!$B$8)*(15-Leistungsdaten!I100)+'Planungstool Heizlast'!$B$20))</f>
        <v>5.5059440464129077</v>
      </c>
      <c r="M100">
        <v>2.46690053789473</v>
      </c>
      <c r="N100">
        <v>18.691750381472598</v>
      </c>
      <c r="O100">
        <f>IF(M100&lt;'Planungstool Heizlast'!$B$8,'Planungstool Heizlast'!$B$21,IF(M100&gt;15,'Planungstool Heizlast'!$B$20,'Planungstool Heizlast'!$B$19/(15-'Planungstool Heizlast'!$B$8)*(15-Leistungsdaten!M100)+'Planungstool Heizlast'!$B$20))</f>
        <v>4.7018868588291749</v>
      </c>
      <c r="Q100">
        <v>2.4708888547374999</v>
      </c>
      <c r="R100">
        <v>26.713964706098</v>
      </c>
      <c r="S100">
        <f>IF(Q100&lt;'Planungstool Heizlast'!$B$8,'Planungstool Heizlast'!$B$21,IF(Q100&gt;15,'Planungstool Heizlast'!$B$20,'Planungstool Heizlast'!$B$19/(15-'Planungstool Heizlast'!$B$8)*(15-Leistungsdaten!Q100)+'Planungstool Heizlast'!$B$20))</f>
        <v>4.700563321733858</v>
      </c>
      <c r="U100" s="1">
        <f>IF('Planungstool Heizlast'!$B$4="EU13L",Leistungsdaten!I100,IF('Planungstool Heizlast'!$B$4="EU10L",E100,IF('Planungstool Heizlast'!$B$4="EU08L",A100,IF('Planungstool Heizlast'!$B$4="EU15L",M100,IF('Planungstool Heizlast'!$B$4="EU20L",Q100,"")))))</f>
        <v>0.88476687137884602</v>
      </c>
      <c r="V100" s="1">
        <f>IF(OR('Planungstool Heizlast'!$B$9="Fußbodenheizung 35°C",'Planungstool Heizlast'!$B$9="Niedertemperaturheizkörper 45°C"),IF('Planungstool Heizlast'!$B$4="EU13L",Leistungsdaten!J100,IF('Planungstool Heizlast'!$B$4="EU10L",Leistungsdaten!F100,IF('Planungstool Heizlast'!$B$4="EU08L",Leistungsdaten!B100,IF('Planungstool Heizlast'!$B$4="EU15L",N100,IF('Planungstool Heizlast'!$B$4="EU20L",R100,""))))),IF('Planungstool Heizlast'!$B$4="EU13L",Leistungsdaten!J100,IF('Planungstool Heizlast'!$B$4="EU10L",Leistungsdaten!F100,IF('Planungstool Heizlast'!$B$4="EU08L",Leistungsdaten!B100,IF('Planungstool Heizlast'!$B$4="EU15L",N100,IF('Planungstool Heizlast'!$B$4="EU20L",R100,"")))))*0.9)*'Planungstool Heizlast'!$B$5</f>
        <v>10.315800725033261</v>
      </c>
      <c r="W100" s="1">
        <f>IF('Planungstool Heizlast'!$B$4="EU13L",Leistungsdaten!K100,IF('Planungstool Heizlast'!$B$4="EU10L",Leistungsdaten!G100,IF('Planungstool Heizlast'!$B$4="EU08L",Leistungsdaten!C100,IF('Planungstool Heizlast'!$B$4="EU15L",O100,IF('Planungstool Heizlast'!$B$4="EU20L",S100,"")))))*$B$268</f>
        <v>5.2269235296695626</v>
      </c>
      <c r="X100" s="1">
        <f t="shared" si="2"/>
        <v>5.0888771953636986</v>
      </c>
    </row>
    <row r="101" spans="1:24" x14ac:dyDescent="0.3">
      <c r="A101">
        <v>-4.1388576065702001</v>
      </c>
      <c r="B101">
        <v>8.9616979508162302</v>
      </c>
      <c r="C101">
        <f>IF(A101&lt;'Planungstool Heizlast'!$B$8,'Planungstool Heizlast'!$B$21,IF(A101&gt;15,'Planungstool Heizlast'!$B$20,'Planungstool Heizlast'!$B$19/(15-'Planungstool Heizlast'!$B$8)*(15-Leistungsdaten!A101)+'Planungstool Heizlast'!$B$20))</f>
        <v>6.8940311371216199</v>
      </c>
      <c r="E101">
        <v>1.1229864066929001</v>
      </c>
      <c r="F101">
        <v>10.428339978788722</v>
      </c>
      <c r="G101">
        <f>IF(E101&lt;'Planungstool Heizlast'!$B$8,'Planungstool Heizlast'!$B$21,IF(E101&gt;15,'Planungstool Heizlast'!$B$20,'Planungstool Heizlast'!$B$19/(15-'Planungstool Heizlast'!$B$8)*(15-Leistungsdaten!E101)+'Planungstool Heizlast'!$B$20))</f>
        <v>5.1478695316430443</v>
      </c>
      <c r="I101">
        <v>0.28712625491738097</v>
      </c>
      <c r="J101">
        <v>14.037620584453901</v>
      </c>
      <c r="K101">
        <f>IF(I101&lt;'Planungstool Heizlast'!$B$8,'Planungstool Heizlast'!$B$21,IF(I101&gt;15,'Planungstool Heizlast'!$B$20,'Planungstool Heizlast'!$B$19/(15-'Planungstool Heizlast'!$B$8)*(15-Leistungsdaten!I101)+'Planungstool Heizlast'!$B$20))</f>
        <v>5.4252526887455632</v>
      </c>
      <c r="M101">
        <v>2.70704927619922</v>
      </c>
      <c r="N101">
        <v>18.8358431214623</v>
      </c>
      <c r="O101">
        <f>IF(M101&lt;'Planungstool Heizlast'!$B$8,'Planungstool Heizlast'!$B$21,IF(M101&gt;15,'Planungstool Heizlast'!$B$20,'Planungstool Heizlast'!$B$19/(15-'Planungstool Heizlast'!$B$8)*(15-Leistungsdaten!M101)+'Planungstool Heizlast'!$B$20))</f>
        <v>4.6221926479452282</v>
      </c>
      <c r="Q101">
        <v>2.7279999423966599</v>
      </c>
      <c r="R101">
        <v>27.0218411752241</v>
      </c>
      <c r="S101">
        <f>IF(Q101&lt;'Planungstool Heizlast'!$B$8,'Planungstool Heizlast'!$B$21,IF(Q101&gt;15,'Planungstool Heizlast'!$B$20,'Planungstool Heizlast'!$B$19/(15-'Planungstool Heizlast'!$B$8)*(15-Leistungsdaten!Q101)+'Planungstool Heizlast'!$B$20))</f>
        <v>4.6152400950320374</v>
      </c>
      <c r="U101" s="1">
        <f>IF('Planungstool Heizlast'!$B$4="EU13L",Leistungsdaten!I101,IF('Planungstool Heizlast'!$B$4="EU10L",E101,IF('Planungstool Heizlast'!$B$4="EU08L",A101,IF('Planungstool Heizlast'!$B$4="EU15L",M101,IF('Planungstool Heizlast'!$B$4="EU20L",Q101,"")))))</f>
        <v>1.1229864066929001</v>
      </c>
      <c r="V101" s="1">
        <f>IF(OR('Planungstool Heizlast'!$B$9="Fußbodenheizung 35°C",'Planungstool Heizlast'!$B$9="Niedertemperaturheizkörper 45°C"),IF('Planungstool Heizlast'!$B$4="EU13L",Leistungsdaten!J101,IF('Planungstool Heizlast'!$B$4="EU10L",Leistungsdaten!F101,IF('Planungstool Heizlast'!$B$4="EU08L",Leistungsdaten!B101,IF('Planungstool Heizlast'!$B$4="EU15L",N101,IF('Planungstool Heizlast'!$B$4="EU20L",R101,""))))),IF('Planungstool Heizlast'!$B$4="EU13L",Leistungsdaten!J101,IF('Planungstool Heizlast'!$B$4="EU10L",Leistungsdaten!F101,IF('Planungstool Heizlast'!$B$4="EU08L",Leistungsdaten!B101,IF('Planungstool Heizlast'!$B$4="EU15L",N101,IF('Planungstool Heizlast'!$B$4="EU20L",R101,"")))))*0.9)*'Planungstool Heizlast'!$B$5</f>
        <v>10.428339978788722</v>
      </c>
      <c r="W101" s="1">
        <f>IF('Planungstool Heizlast'!$B$4="EU13L",Leistungsdaten!K101,IF('Planungstool Heizlast'!$B$4="EU10L",Leistungsdaten!G101,IF('Planungstool Heizlast'!$B$4="EU08L",Leistungsdaten!C101,IF('Planungstool Heizlast'!$B$4="EU15L",O101,IF('Planungstool Heizlast'!$B$4="EU20L",S101,"")))))*$B$268</f>
        <v>5.1478695316430443</v>
      </c>
      <c r="X101" s="1">
        <f t="shared" si="2"/>
        <v>5.280470447145678</v>
      </c>
    </row>
    <row r="102" spans="1:24" x14ac:dyDescent="0.3">
      <c r="A102">
        <v>-3.91802215346272</v>
      </c>
      <c r="B102">
        <v>9.0013098900488107</v>
      </c>
      <c r="C102">
        <f>IF(A102&lt;'Planungstool Heizlast'!$B$8,'Planungstool Heizlast'!$B$21,IF(A102&gt;15,'Planungstool Heizlast'!$B$20,'Planungstool Heizlast'!$B$19/(15-'Planungstool Heizlast'!$B$8)*(15-Leistungsdaten!A102)+'Planungstool Heizlast'!$B$20))</f>
        <v>6.8207461084562393</v>
      </c>
      <c r="E102">
        <v>1.3613038763732599</v>
      </c>
      <c r="F102">
        <v>10.543867996671024</v>
      </c>
      <c r="G102">
        <f>IF(E102&lt;'Planungstool Heizlast'!$B$8,'Planungstool Heizlast'!$B$21,IF(E102&gt;15,'Planungstool Heizlast'!$B$20,'Planungstool Heizlast'!$B$19/(15-'Planungstool Heizlast'!$B$8)*(15-Leistungsdaten!E102)+'Planungstool Heizlast'!$B$20))</f>
        <v>5.0687830337495843</v>
      </c>
      <c r="I102">
        <v>0.53033599803575904</v>
      </c>
      <c r="J102">
        <v>14.1700241930298</v>
      </c>
      <c r="K102">
        <f>IF(I102&lt;'Planungstool Heizlast'!$B$8,'Planungstool Heizlast'!$B$21,IF(I102&gt;15,'Planungstool Heizlast'!$B$20,'Planungstool Heizlast'!$B$19/(15-'Planungstool Heizlast'!$B$8)*(15-Leistungsdaten!I102)+'Planungstool Heizlast'!$B$20))</f>
        <v>5.3445426725533016</v>
      </c>
      <c r="M102">
        <v>2.9472444789191998</v>
      </c>
      <c r="N102">
        <v>18.983236678173601</v>
      </c>
      <c r="O102">
        <f>IF(M102&lt;'Planungstool Heizlast'!$B$8,'Planungstool Heizlast'!$B$21,IF(M102&gt;15,'Planungstool Heizlast'!$B$20,'Planungstool Heizlast'!$B$19/(15-'Planungstool Heizlast'!$B$8)*(15-Leistungsdaten!M102)+'Planungstool Heizlast'!$B$20))</f>
        <v>4.5424830176801407</v>
      </c>
      <c r="Q102">
        <v>2.9853979807453999</v>
      </c>
      <c r="R102">
        <v>27.338249796852701</v>
      </c>
      <c r="S102">
        <f>IF(Q102&lt;'Planungstool Heizlast'!$B$8,'Planungstool Heizlast'!$B$21,IF(Q102&gt;15,'Planungstool Heizlast'!$B$20,'Planungstool Heizlast'!$B$19/(15-'Planungstool Heizlast'!$B$8)*(15-Leistungsdaten!Q102)+'Planungstool Heizlast'!$B$20))</f>
        <v>4.5298216427257438</v>
      </c>
      <c r="U102" s="1">
        <f>IF('Planungstool Heizlast'!$B$4="EU13L",Leistungsdaten!I102,IF('Planungstool Heizlast'!$B$4="EU10L",E102,IF('Planungstool Heizlast'!$B$4="EU08L",A102,IF('Planungstool Heizlast'!$B$4="EU15L",M102,IF('Planungstool Heizlast'!$B$4="EU20L",Q102,"")))))</f>
        <v>1.3613038763732599</v>
      </c>
      <c r="V102" s="1">
        <f>IF(OR('Planungstool Heizlast'!$B$9="Fußbodenheizung 35°C",'Planungstool Heizlast'!$B$9="Niedertemperaturheizkörper 45°C"),IF('Planungstool Heizlast'!$B$4="EU13L",Leistungsdaten!J102,IF('Planungstool Heizlast'!$B$4="EU10L",Leistungsdaten!F102,IF('Planungstool Heizlast'!$B$4="EU08L",Leistungsdaten!B102,IF('Planungstool Heizlast'!$B$4="EU15L",N102,IF('Planungstool Heizlast'!$B$4="EU20L",R102,""))))),IF('Planungstool Heizlast'!$B$4="EU13L",Leistungsdaten!J102,IF('Planungstool Heizlast'!$B$4="EU10L",Leistungsdaten!F102,IF('Planungstool Heizlast'!$B$4="EU08L",Leistungsdaten!B102,IF('Planungstool Heizlast'!$B$4="EU15L",N102,IF('Planungstool Heizlast'!$B$4="EU20L",R102,"")))))*0.9)*'Planungstool Heizlast'!$B$5</f>
        <v>10.543867996671024</v>
      </c>
      <c r="W102" s="1">
        <f>IF('Planungstool Heizlast'!$B$4="EU13L",Leistungsdaten!K102,IF('Planungstool Heizlast'!$B$4="EU10L",Leistungsdaten!G102,IF('Planungstool Heizlast'!$B$4="EU08L",Leistungsdaten!C102,IF('Planungstool Heizlast'!$B$4="EU15L",O102,IF('Planungstool Heizlast'!$B$4="EU20L",S102,"")))))*$B$268</f>
        <v>5.0687830337495843</v>
      </c>
      <c r="X102" s="1">
        <f t="shared" si="2"/>
        <v>5.4750849629214393</v>
      </c>
    </row>
    <row r="103" spans="1:24" x14ac:dyDescent="0.3">
      <c r="A103">
        <v>-3.6970948431276001</v>
      </c>
      <c r="B103">
        <v>9.0407582145987799</v>
      </c>
      <c r="C103">
        <f>IF(A103&lt;'Planungstool Heizlast'!$B$8,'Planungstool Heizlast'!$B$21,IF(A103&gt;15,'Planungstool Heizlast'!$B$20,'Planungstool Heizlast'!$B$19/(15-'Planungstool Heizlast'!$B$8)*(15-Leistungsdaten!A103)+'Planungstool Heizlast'!$B$20))</f>
        <v>6.7474305966439463</v>
      </c>
      <c r="E103">
        <v>1.5997193376609899</v>
      </c>
      <c r="F103">
        <v>10.66248210205865</v>
      </c>
      <c r="G103">
        <f>IF(E103&lt;'Planungstool Heizlast'!$B$8,'Planungstool Heizlast'!$B$21,IF(E103&gt;15,'Planungstool Heizlast'!$B$20,'Planungstool Heizlast'!$B$19/(15-'Planungstool Heizlast'!$B$8)*(15-Leistungsdaten!E103)+'Planungstool Heizlast'!$B$20))</f>
        <v>4.9896640169935313</v>
      </c>
      <c r="I103">
        <v>0.77360061959458004</v>
      </c>
      <c r="J103">
        <v>14.305984776811201</v>
      </c>
      <c r="K103">
        <f>IF(I103&lt;'Planungstool Heizlast'!$B$8,'Planungstool Heizlast'!$B$21,IF(I103&gt;15,'Planungstool Heizlast'!$B$20,'Planungstool Heizlast'!$B$19/(15-'Planungstool Heizlast'!$B$8)*(15-Leistungsdaten!I103)+'Planungstool Heizlast'!$B$20))</f>
        <v>5.2638144447558632</v>
      </c>
      <c r="M103">
        <v>3.1874849221454999</v>
      </c>
      <c r="N103">
        <v>19.134031895145998</v>
      </c>
      <c r="O103">
        <f>IF(M103&lt;'Planungstool Heizlast'!$B$8,'Planungstool Heizlast'!$B$21,IF(M103&gt;15,'Planungstool Heizlast'!$B$20,'Planungstool Heizlast'!$B$19/(15-'Planungstool Heizlast'!$B$8)*(15-Leistungsdaten!M103)+'Planungstool Heizlast'!$B$20))</f>
        <v>4.462758374192509</v>
      </c>
      <c r="Q103">
        <v>3.24308342088151</v>
      </c>
      <c r="R103">
        <v>27.663485631876298</v>
      </c>
      <c r="S103">
        <f>IF(Q103&lt;'Planungstool Heizlast'!$B$8,'Planungstool Heizlast'!$B$21,IF(Q103&gt;15,'Planungstool Heizlast'!$B$20,'Planungstool Heizlast'!$B$19/(15-'Planungstool Heizlast'!$B$8)*(15-Leistungsdaten!Q103)+'Planungstool Heizlast'!$B$20))</f>
        <v>4.4443078151165736</v>
      </c>
      <c r="U103" s="1">
        <f>IF('Planungstool Heizlast'!$B$4="EU13L",Leistungsdaten!I103,IF('Planungstool Heizlast'!$B$4="EU10L",E103,IF('Planungstool Heizlast'!$B$4="EU08L",A103,IF('Planungstool Heizlast'!$B$4="EU15L",M103,IF('Planungstool Heizlast'!$B$4="EU20L",Q103,"")))))</f>
        <v>1.5997193376609899</v>
      </c>
      <c r="V103" s="1">
        <f>IF(OR('Planungstool Heizlast'!$B$9="Fußbodenheizung 35°C",'Planungstool Heizlast'!$B$9="Niedertemperaturheizkörper 45°C"),IF('Planungstool Heizlast'!$B$4="EU13L",Leistungsdaten!J103,IF('Planungstool Heizlast'!$B$4="EU10L",Leistungsdaten!F103,IF('Planungstool Heizlast'!$B$4="EU08L",Leistungsdaten!B103,IF('Planungstool Heizlast'!$B$4="EU15L",N103,IF('Planungstool Heizlast'!$B$4="EU20L",R103,""))))),IF('Planungstool Heizlast'!$B$4="EU13L",Leistungsdaten!J103,IF('Planungstool Heizlast'!$B$4="EU10L",Leistungsdaten!F103,IF('Planungstool Heizlast'!$B$4="EU08L",Leistungsdaten!B103,IF('Planungstool Heizlast'!$B$4="EU15L",N103,IF('Planungstool Heizlast'!$B$4="EU20L",R103,"")))))*0.9)*'Planungstool Heizlast'!$B$5</f>
        <v>10.66248210205865</v>
      </c>
      <c r="W103" s="1">
        <f>IF('Planungstool Heizlast'!$B$4="EU13L",Leistungsdaten!K103,IF('Planungstool Heizlast'!$B$4="EU10L",Leistungsdaten!G103,IF('Planungstool Heizlast'!$B$4="EU08L",Leistungsdaten!C103,IF('Planungstool Heizlast'!$B$4="EU15L",O103,IF('Planungstool Heizlast'!$B$4="EU20L",S103,"")))))*$B$268</f>
        <v>4.9896640169935313</v>
      </c>
      <c r="X103" s="1">
        <f t="shared" si="2"/>
        <v>5.6728180850651189</v>
      </c>
    </row>
    <row r="104" spans="1:24" x14ac:dyDescent="0.3">
      <c r="A104">
        <v>-3.4760767271142199</v>
      </c>
      <c r="B104">
        <v>9.0800348368736898</v>
      </c>
      <c r="C104">
        <f>IF(A104&lt;'Planungstool Heizlast'!$B$8,'Planungstool Heizlast'!$B$21,IF(A104&gt;15,'Planungstool Heizlast'!$B$20,'Planungstool Heizlast'!$B$19/(15-'Planungstool Heizlast'!$B$8)*(15-Leistungsdaten!A104)+'Planungstool Heizlast'!$B$20))</f>
        <v>6.6740849506451321</v>
      </c>
      <c r="E104">
        <v>1.83823284047604</v>
      </c>
      <c r="F104">
        <v>10.784282402314972</v>
      </c>
      <c r="G104">
        <f>IF(E104&lt;'Planungstool Heizlast'!$B$8,'Planungstool Heizlast'!$B$21,IF(E104&gt;15,'Planungstool Heizlast'!$B$20,'Planungstool Heizlast'!$B$19/(15-'Planungstool Heizlast'!$B$8)*(15-Leistungsdaten!E104)+'Planungstool Heizlast'!$B$20))</f>
        <v>4.9105124648087743</v>
      </c>
      <c r="I104">
        <v>1.01691876675628</v>
      </c>
      <c r="J104">
        <v>14.4456194127466</v>
      </c>
      <c r="K104">
        <f>IF(I104&lt;'Planungstool Heizlast'!$B$8,'Planungstool Heizlast'!$B$21,IF(I104&gt;15,'Planungstool Heizlast'!$B$20,'Planungstool Heizlast'!$B$19/(15-'Planungstool Heizlast'!$B$8)*(15-Leistungsdaten!I104)+'Planungstool Heizlast'!$B$20))</f>
        <v>5.183068454297195</v>
      </c>
      <c r="M104">
        <v>3.4277693749545701</v>
      </c>
      <c r="N104">
        <v>19.2883323443621</v>
      </c>
      <c r="O104">
        <f>IF(M104&lt;'Planungstool Heizlast'!$B$8,'Planungstool Heizlast'!$B$21,IF(M104&gt;15,'Planungstool Heizlast'!$B$20,'Planungstool Heizlast'!$B$19/(15-'Planungstool Heizlast'!$B$8)*(15-Leistungsdaten!M104)+'Planungstool Heizlast'!$B$20))</f>
        <v>4.3830191259686861</v>
      </c>
      <c r="Q104">
        <v>3.5010567139028099</v>
      </c>
      <c r="R104">
        <v>27.997853513768</v>
      </c>
      <c r="S104">
        <f>IF(Q104&lt;'Planungstool Heizlast'!$B$8,'Planungstool Heizlast'!$B$21,IF(Q104&gt;15,'Planungstool Heizlast'!$B$20,'Planungstool Heizlast'!$B$19/(15-'Planungstool Heizlast'!$B$8)*(15-Leistungsdaten!Q104)+'Planungstool Heizlast'!$B$20))</f>
        <v>4.3586984625061165</v>
      </c>
      <c r="U104" s="1">
        <f>IF('Planungstool Heizlast'!$B$4="EU13L",Leistungsdaten!I104,IF('Planungstool Heizlast'!$B$4="EU10L",E104,IF('Planungstool Heizlast'!$B$4="EU08L",A104,IF('Planungstool Heizlast'!$B$4="EU15L",M104,IF('Planungstool Heizlast'!$B$4="EU20L",Q104,"")))))</f>
        <v>1.83823284047604</v>
      </c>
      <c r="V104" s="1">
        <f>IF(OR('Planungstool Heizlast'!$B$9="Fußbodenheizung 35°C",'Planungstool Heizlast'!$B$9="Niedertemperaturheizkörper 45°C"),IF('Planungstool Heizlast'!$B$4="EU13L",Leistungsdaten!J104,IF('Planungstool Heizlast'!$B$4="EU10L",Leistungsdaten!F104,IF('Planungstool Heizlast'!$B$4="EU08L",Leistungsdaten!B104,IF('Planungstool Heizlast'!$B$4="EU15L",N104,IF('Planungstool Heizlast'!$B$4="EU20L",R104,""))))),IF('Planungstool Heizlast'!$B$4="EU13L",Leistungsdaten!J104,IF('Planungstool Heizlast'!$B$4="EU10L",Leistungsdaten!F104,IF('Planungstool Heizlast'!$B$4="EU08L",Leistungsdaten!B104,IF('Planungstool Heizlast'!$B$4="EU15L",N104,IF('Planungstool Heizlast'!$B$4="EU20L",R104,"")))))*0.9)*'Planungstool Heizlast'!$B$5</f>
        <v>10.784282402314972</v>
      </c>
      <c r="W104" s="1">
        <f>IF('Planungstool Heizlast'!$B$4="EU13L",Leistungsdaten!K104,IF('Planungstool Heizlast'!$B$4="EU10L",Leistungsdaten!G104,IF('Planungstool Heizlast'!$B$4="EU08L",Leistungsdaten!C104,IF('Planungstool Heizlast'!$B$4="EU15L",O104,IF('Planungstool Heizlast'!$B$4="EU20L",S104,"")))))*$B$268</f>
        <v>4.9105124648087743</v>
      </c>
      <c r="X104" s="1">
        <f t="shared" si="2"/>
        <v>5.8737699375061974</v>
      </c>
    </row>
    <row r="105" spans="1:24" x14ac:dyDescent="0.3">
      <c r="A105">
        <v>-3.2549688598584199</v>
      </c>
      <c r="B105">
        <v>9.11913154931481</v>
      </c>
      <c r="C105">
        <f>IF(A105&lt;'Planungstool Heizlast'!$B$8,'Planungstool Heizlast'!$B$21,IF(A105&gt;15,'Planungstool Heizlast'!$B$20,'Planungstool Heizlast'!$B$19/(15-'Planungstool Heizlast'!$B$8)*(15-Leistungsdaten!A105)+'Planungstool Heizlast'!$B$20))</f>
        <v>6.6007095203780723</v>
      </c>
      <c r="E105">
        <v>2.07684442741721</v>
      </c>
      <c r="F105">
        <v>10.909371862219622</v>
      </c>
      <c r="G105">
        <f>IF(E105&lt;'Planungstool Heizlast'!$B$8,'Planungstool Heizlast'!$B$21,IF(E105&gt;15,'Planungstool Heizlast'!$B$20,'Planungstool Heizlast'!$B$19/(15-'Planungstool Heizlast'!$B$8)*(15-Leistungsdaten!E105)+'Planungstool Heizlast'!$B$20))</f>
        <v>4.8313283630587494</v>
      </c>
      <c r="I105">
        <v>1.26028908058365</v>
      </c>
      <c r="J105">
        <v>14.5890484733018</v>
      </c>
      <c r="K105">
        <f>IF(I105&lt;'Planungstool Heizlast'!$B$8,'Planungstool Heizlast'!$B$21,IF(I105&gt;15,'Planungstool Heizlast'!$B$20,'Planungstool Heizlast'!$B$19/(15-'Planungstool Heizlast'!$B$8)*(15-Leistungsdaten!I105)+'Planungstool Heizlast'!$B$20))</f>
        <v>5.102305152145429</v>
      </c>
      <c r="M105">
        <v>3.6680965994085701</v>
      </c>
      <c r="N105">
        <v>19.446244389833499</v>
      </c>
      <c r="O105">
        <f>IF(M105&lt;'Planungstool Heizlast'!$B$8,'Planungstool Heizlast'!$B$21,IF(M105&gt;15,'Planungstool Heizlast'!$B$20,'Planungstool Heizlast'!$B$19/(15-'Planungstool Heizlast'!$B$8)*(15-Leistungsdaten!M105)+'Planungstool Heizlast'!$B$20))</f>
        <v>4.3032656838227332</v>
      </c>
      <c r="Q105">
        <v>3.7593183109071</v>
      </c>
      <c r="R105">
        <v>28.3416683550623</v>
      </c>
      <c r="S105">
        <f>IF(Q105&lt;'Planungstool Heizlast'!$B$8,'Planungstool Heizlast'!$B$21,IF(Q105&gt;15,'Planungstool Heizlast'!$B$20,'Planungstool Heizlast'!$B$19/(15-'Planungstool Heizlast'!$B$8)*(15-Leistungsdaten!Q105)+'Planungstool Heizlast'!$B$20))</f>
        <v>4.2729934351959642</v>
      </c>
      <c r="U105" s="1">
        <f>IF('Planungstool Heizlast'!$B$4="EU13L",Leistungsdaten!I105,IF('Planungstool Heizlast'!$B$4="EU10L",E105,IF('Planungstool Heizlast'!$B$4="EU08L",A105,IF('Planungstool Heizlast'!$B$4="EU15L",M105,IF('Planungstool Heizlast'!$B$4="EU20L",Q105,"")))))</f>
        <v>2.07684442741721</v>
      </c>
      <c r="V105" s="1">
        <f>IF(OR('Planungstool Heizlast'!$B$9="Fußbodenheizung 35°C",'Planungstool Heizlast'!$B$9="Niedertemperaturheizkörper 45°C"),IF('Planungstool Heizlast'!$B$4="EU13L",Leistungsdaten!J105,IF('Planungstool Heizlast'!$B$4="EU10L",Leistungsdaten!F105,IF('Planungstool Heizlast'!$B$4="EU08L",Leistungsdaten!B105,IF('Planungstool Heizlast'!$B$4="EU15L",N105,IF('Planungstool Heizlast'!$B$4="EU20L",R105,""))))),IF('Planungstool Heizlast'!$B$4="EU13L",Leistungsdaten!J105,IF('Planungstool Heizlast'!$B$4="EU10L",Leistungsdaten!F105,IF('Planungstool Heizlast'!$B$4="EU08L",Leistungsdaten!B105,IF('Planungstool Heizlast'!$B$4="EU15L",N105,IF('Planungstool Heizlast'!$B$4="EU20L",R105,"")))))*0.9)*'Planungstool Heizlast'!$B$5</f>
        <v>10.909371862219622</v>
      </c>
      <c r="W105" s="1">
        <f>IF('Planungstool Heizlast'!$B$4="EU13L",Leistungsdaten!K105,IF('Planungstool Heizlast'!$B$4="EU10L",Leistungsdaten!G105,IF('Planungstool Heizlast'!$B$4="EU08L",Leistungsdaten!C105,IF('Planungstool Heizlast'!$B$4="EU15L",O105,IF('Planungstool Heizlast'!$B$4="EU20L",S105,"")))))*$B$268</f>
        <v>4.8313283630587494</v>
      </c>
      <c r="X105" s="1">
        <f t="shared" si="2"/>
        <v>6.0780434991608727</v>
      </c>
    </row>
    <row r="106" spans="1:24" x14ac:dyDescent="0.3">
      <c r="A106">
        <v>-3.0337722986203199</v>
      </c>
      <c r="B106">
        <v>9.1580400224276204</v>
      </c>
      <c r="C106">
        <f>IF(A106&lt;'Planungstool Heizlast'!$B$8,'Planungstool Heizlast'!$B$21,IF(A106&gt;15,'Planungstool Heizlast'!$B$20,'Planungstool Heizlast'!$B$19/(15-'Planungstool Heizlast'!$B$8)*(15-Leistungsdaten!A106)+'Planungstool Heizlast'!$B$20))</f>
        <v>6.5273046566982895</v>
      </c>
      <c r="E106">
        <v>2.3155541337622099</v>
      </c>
      <c r="F106">
        <v>11.037856379204385</v>
      </c>
      <c r="G106">
        <f>IF(E106&lt;'Planungstool Heizlast'!$B$8,'Planungstool Heizlast'!$B$21,IF(E106&gt;15,'Planungstool Heizlast'!$B$20,'Planungstool Heizlast'!$B$19/(15-'Planungstool Heizlast'!$B$8)*(15-Leistungsdaten!E106)+'Planungstool Heizlast'!$B$20))</f>
        <v>4.7521117000364246</v>
      </c>
      <c r="I106">
        <v>1.5037101960397801</v>
      </c>
      <c r="J106">
        <v>14.736395705921799</v>
      </c>
      <c r="K106">
        <f>IF(I106&lt;'Planungstool Heizlast'!$B$8,'Planungstool Heizlast'!$B$21,IF(I106&gt;15,'Planungstool Heizlast'!$B$20,'Planungstool Heizlast'!$B$19/(15-'Planungstool Heizlast'!$B$8)*(15-Leistungsdaten!I106)+'Planungstool Heizlast'!$B$20))</f>
        <v>5.0215249912929094</v>
      </c>
      <c r="M106">
        <v>3.9084653505553302</v>
      </c>
      <c r="N106">
        <v>19.607877252466</v>
      </c>
      <c r="O106">
        <f>IF(M106&lt;'Planungstool Heizlast'!$B$8,'Planungstool Heizlast'!$B$21,IF(M106&gt;15,'Planungstool Heizlast'!$B$20,'Planungstool Heizlast'!$B$19/(15-'Planungstool Heizlast'!$B$8)*(15-Leistungsdaten!M106)+'Planungstool Heizlast'!$B$20))</f>
        <v>4.2234984608964456</v>
      </c>
      <c r="Q106">
        <v>4.01786866299219</v>
      </c>
      <c r="R106">
        <v>28.6952554631767</v>
      </c>
      <c r="S106">
        <f>IF(Q106&lt;'Planungstool Heizlast'!$B$8,'Planungstool Heizlast'!$B$21,IF(Q106&gt;15,'Planungstool Heizlast'!$B$20,'Planungstool Heizlast'!$B$19/(15-'Planungstool Heizlast'!$B$8)*(15-Leistungsdaten!Q106)+'Planungstool Heizlast'!$B$20))</f>
        <v>4.1871925834877111</v>
      </c>
      <c r="U106" s="1">
        <f>IF('Planungstool Heizlast'!$B$4="EU13L",Leistungsdaten!I106,IF('Planungstool Heizlast'!$B$4="EU10L",E106,IF('Planungstool Heizlast'!$B$4="EU08L",A106,IF('Planungstool Heizlast'!$B$4="EU15L",M106,IF('Planungstool Heizlast'!$B$4="EU20L",Q106,"")))))</f>
        <v>2.3155541337622099</v>
      </c>
      <c r="V106" s="1">
        <f>IF(OR('Planungstool Heizlast'!$B$9="Fußbodenheizung 35°C",'Planungstool Heizlast'!$B$9="Niedertemperaturheizkörper 45°C"),IF('Planungstool Heizlast'!$B$4="EU13L",Leistungsdaten!J106,IF('Planungstool Heizlast'!$B$4="EU10L",Leistungsdaten!F106,IF('Planungstool Heizlast'!$B$4="EU08L",Leistungsdaten!B106,IF('Planungstool Heizlast'!$B$4="EU15L",N106,IF('Planungstool Heizlast'!$B$4="EU20L",R106,""))))),IF('Planungstool Heizlast'!$B$4="EU13L",Leistungsdaten!J106,IF('Planungstool Heizlast'!$B$4="EU10L",Leistungsdaten!F106,IF('Planungstool Heizlast'!$B$4="EU08L",Leistungsdaten!B106,IF('Planungstool Heizlast'!$B$4="EU15L",N106,IF('Planungstool Heizlast'!$B$4="EU20L",R106,"")))))*0.9)*'Planungstool Heizlast'!$B$5</f>
        <v>11.037856379204385</v>
      </c>
      <c r="W106" s="1">
        <f>IF('Planungstool Heizlast'!$B$4="EU13L",Leistungsdaten!K106,IF('Planungstool Heizlast'!$B$4="EU10L",Leistungsdaten!G106,IF('Planungstool Heizlast'!$B$4="EU08L",Leistungsdaten!C106,IF('Planungstool Heizlast'!$B$4="EU15L",O106,IF('Planungstool Heizlast'!$B$4="EU20L",S106,"")))))*$B$268</f>
        <v>4.7521117000364246</v>
      </c>
      <c r="X106" s="1">
        <f t="shared" si="2"/>
        <v>6.2857446791679603</v>
      </c>
    </row>
    <row r="107" spans="1:24" x14ac:dyDescent="0.3">
      <c r="A107">
        <v>-2.8124881034254101</v>
      </c>
      <c r="B107">
        <v>9.1967518027826998</v>
      </c>
      <c r="C107">
        <f>IF(A107&lt;'Planungstool Heizlast'!$B$8,'Planungstool Heizlast'!$B$21,IF(A107&gt;15,'Planungstool Heizlast'!$B$20,'Planungstool Heizlast'!$B$19/(15-'Planungstool Heizlast'!$B$8)*(15-Leistungsdaten!A107)+'Planungstool Heizlast'!$B$20))</f>
        <v>6.4538707113790021</v>
      </c>
      <c r="E107">
        <v>2.55436198746759</v>
      </c>
      <c r="F107">
        <v>11.169844860437022</v>
      </c>
      <c r="G107">
        <f>IF(E107&lt;'Planungstool Heizlast'!$B$8,'Planungstool Heizlast'!$B$21,IF(E107&gt;15,'Planungstool Heizlast'!$B$20,'Planungstool Heizlast'!$B$19/(15-'Planungstool Heizlast'!$B$8)*(15-Leistungsdaten!E107)+'Planungstool Heizlast'!$B$20))</f>
        <v>4.6728624664643172</v>
      </c>
      <c r="I107">
        <v>1.74718074198808</v>
      </c>
      <c r="J107">
        <v>14.8877883141468</v>
      </c>
      <c r="K107">
        <f>IF(I107&lt;'Planungstool Heizlast'!$B$8,'Planungstool Heizlast'!$B$21,IF(I107&gt;15,'Planungstool Heizlast'!$B$20,'Planungstool Heizlast'!$B$19/(15-'Planungstool Heizlast'!$B$8)*(15-Leistungsdaten!I107)+'Planungstool Heizlast'!$B$20))</f>
        <v>4.940728426756178</v>
      </c>
      <c r="M107">
        <v>4.1488743764283704</v>
      </c>
      <c r="N107">
        <v>19.7733430762258</v>
      </c>
      <c r="O107">
        <f>IF(M107&lt;'Planungstool Heizlast'!$B$8,'Planungstool Heizlast'!$B$21,IF(M107&gt;15,'Planungstool Heizlast'!$B$20,'Planungstool Heizlast'!$B$19/(15-'Planungstool Heizlast'!$B$8)*(15-Leistungsdaten!M107)+'Planungstool Heizlast'!$B$20))</f>
        <v>4.1437178726593435</v>
      </c>
      <c r="Q107">
        <v>4.2767082212558902</v>
      </c>
      <c r="R107">
        <v>29.058950865854701</v>
      </c>
      <c r="S107">
        <f>IF(Q107&lt;'Planungstool Heizlast'!$B$8,'Planungstool Heizlast'!$B$21,IF(Q107&gt;15,'Planungstool Heizlast'!$B$20,'Planungstool Heizlast'!$B$19/(15-'Planungstool Heizlast'!$B$8)*(15-Leistungsdaten!Q107)+'Planungstool Heizlast'!$B$20))</f>
        <v>4.1012957576829443</v>
      </c>
      <c r="U107" s="1">
        <f>IF('Planungstool Heizlast'!$B$4="EU13L",Leistungsdaten!I107,IF('Planungstool Heizlast'!$B$4="EU10L",E107,IF('Planungstool Heizlast'!$B$4="EU08L",A107,IF('Planungstool Heizlast'!$B$4="EU15L",M107,IF('Planungstool Heizlast'!$B$4="EU20L",Q107,"")))))</f>
        <v>2.55436198746759</v>
      </c>
      <c r="V107" s="1">
        <f>IF(OR('Planungstool Heizlast'!$B$9="Fußbodenheizung 35°C",'Planungstool Heizlast'!$B$9="Niedertemperaturheizkörper 45°C"),IF('Planungstool Heizlast'!$B$4="EU13L",Leistungsdaten!J107,IF('Planungstool Heizlast'!$B$4="EU10L",Leistungsdaten!F107,IF('Planungstool Heizlast'!$B$4="EU08L",Leistungsdaten!B107,IF('Planungstool Heizlast'!$B$4="EU15L",N107,IF('Planungstool Heizlast'!$B$4="EU20L",R107,""))))),IF('Planungstool Heizlast'!$B$4="EU13L",Leistungsdaten!J107,IF('Planungstool Heizlast'!$B$4="EU10L",Leistungsdaten!F107,IF('Planungstool Heizlast'!$B$4="EU08L",Leistungsdaten!B107,IF('Planungstool Heizlast'!$B$4="EU15L",N107,IF('Planungstool Heizlast'!$B$4="EU20L",R107,"")))))*0.9)*'Planungstool Heizlast'!$B$5</f>
        <v>11.169844860437022</v>
      </c>
      <c r="W107" s="1">
        <f>IF('Planungstool Heizlast'!$B$4="EU13L",Leistungsdaten!K107,IF('Planungstool Heizlast'!$B$4="EU10L",Leistungsdaten!G107,IF('Planungstool Heizlast'!$B$4="EU08L",Leistungsdaten!C107,IF('Planungstool Heizlast'!$B$4="EU15L",O107,IF('Planungstool Heizlast'!$B$4="EU20L",S107,"")))))*$B$268</f>
        <v>4.6728624664643172</v>
      </c>
      <c r="X107" s="1">
        <f t="shared" si="2"/>
        <v>6.4969823939727052</v>
      </c>
    </row>
    <row r="108" spans="1:24" x14ac:dyDescent="0.3">
      <c r="A108">
        <v>-2.5911173370089</v>
      </c>
      <c r="B108">
        <v>9.2352583109866</v>
      </c>
      <c r="C108">
        <f>IF(A108&lt;'Planungstool Heizlast'!$B$8,'Planungstool Heizlast'!$B$21,IF(A108&gt;15,'Planungstool Heizlast'!$B$20,'Planungstool Heizlast'!$B$19/(15-'Planungstool Heizlast'!$B$8)*(15-Leistungsdaten!A108)+'Planungstool Heizlast'!$B$20))</f>
        <v>6.3804080370926624</v>
      </c>
      <c r="E108">
        <v>2.79326800916881</v>
      </c>
      <c r="F108">
        <v>11.305449301795681</v>
      </c>
      <c r="G108">
        <f>IF(E108&lt;'Planungstool Heizlast'!$B$8,'Planungstool Heizlast'!$B$21,IF(E108&gt;15,'Planungstool Heizlast'!$B$20,'Planungstool Heizlast'!$B$19/(15-'Planungstool Heizlast'!$B$8)*(15-Leistungsdaten!E108)+'Planungstool Heizlast'!$B$20))</f>
        <v>4.5935806554944785</v>
      </c>
      <c r="I108">
        <v>1.9906993411923</v>
      </c>
      <c r="J108">
        <v>15.043357040409701</v>
      </c>
      <c r="K108">
        <f>IF(I108&lt;'Planungstool Heizlast'!$B$8,'Planungstool Heizlast'!$B$21,IF(I108&gt;15,'Planungstool Heizlast'!$B$20,'Planungstool Heizlast'!$B$19/(15-'Planungstool Heizlast'!$B$8)*(15-Leistungsdaten!I108)+'Planungstool Heizlast'!$B$20))</f>
        <v>4.8599159155759697</v>
      </c>
      <c r="M108">
        <v>4.3893224180468398</v>
      </c>
      <c r="N108">
        <v>19.942756995626201</v>
      </c>
      <c r="O108">
        <f>IF(M108&lt;'Planungstool Heizlast'!$B$8,'Planungstool Heizlast'!$B$21,IF(M108&gt;15,'Planungstool Heizlast'!$B$20,'Planungstool Heizlast'!$B$19/(15-'Planungstool Heizlast'!$B$8)*(15-Leistungsdaten!M108)+'Planungstool Heizlast'!$B$20))</f>
        <v>4.0639243369086877</v>
      </c>
      <c r="Q108">
        <v>4.5358374367960099</v>
      </c>
      <c r="R108">
        <v>29.433101646519798</v>
      </c>
      <c r="S108">
        <f>IF(Q108&lt;'Planungstool Heizlast'!$B$8,'Planungstool Heizlast'!$B$21,IF(Q108&gt;15,'Planungstool Heizlast'!$B$20,'Planungstool Heizlast'!$B$19/(15-'Planungstool Heizlast'!$B$8)*(15-Leistungsdaten!Q108)+'Planungstool Heizlast'!$B$20))</f>
        <v>4.0153028080832591</v>
      </c>
      <c r="U108" s="1">
        <f>IF('Planungstool Heizlast'!$B$4="EU13L",Leistungsdaten!I108,IF('Planungstool Heizlast'!$B$4="EU10L",E108,IF('Planungstool Heizlast'!$B$4="EU08L",A108,IF('Planungstool Heizlast'!$B$4="EU15L",M108,IF('Planungstool Heizlast'!$B$4="EU20L",Q108,"")))))</f>
        <v>2.79326800916881</v>
      </c>
      <c r="V108" s="1">
        <f>IF(OR('Planungstool Heizlast'!$B$9="Fußbodenheizung 35°C",'Planungstool Heizlast'!$B$9="Niedertemperaturheizkörper 45°C"),IF('Planungstool Heizlast'!$B$4="EU13L",Leistungsdaten!J108,IF('Planungstool Heizlast'!$B$4="EU10L",Leistungsdaten!F108,IF('Planungstool Heizlast'!$B$4="EU08L",Leistungsdaten!B108,IF('Planungstool Heizlast'!$B$4="EU15L",N108,IF('Planungstool Heizlast'!$B$4="EU20L",R108,""))))),IF('Planungstool Heizlast'!$B$4="EU13L",Leistungsdaten!J108,IF('Planungstool Heizlast'!$B$4="EU10L",Leistungsdaten!F108,IF('Planungstool Heizlast'!$B$4="EU08L",Leistungsdaten!B108,IF('Planungstool Heizlast'!$B$4="EU15L",N108,IF('Planungstool Heizlast'!$B$4="EU20L",R108,"")))))*0.9)*'Planungstool Heizlast'!$B$5</f>
        <v>11.305449301795681</v>
      </c>
      <c r="W108" s="1">
        <f>IF('Planungstool Heizlast'!$B$4="EU13L",Leistungsdaten!K108,IF('Planungstool Heizlast'!$B$4="EU10L",Leistungsdaten!G108,IF('Planungstool Heizlast'!$B$4="EU08L",Leistungsdaten!C108,IF('Planungstool Heizlast'!$B$4="EU15L",O108,IF('Planungstool Heizlast'!$B$4="EU20L",S108,"")))))*$B$268</f>
        <v>4.5935806554944785</v>
      </c>
      <c r="X108" s="1">
        <f t="shared" si="2"/>
        <v>6.7118686463012027</v>
      </c>
    </row>
    <row r="109" spans="1:24" x14ac:dyDescent="0.3">
      <c r="A109">
        <v>-2.36966106476306</v>
      </c>
      <c r="B109">
        <v>9.2735508396224606</v>
      </c>
      <c r="C109">
        <f>IF(A109&lt;'Planungstool Heizlast'!$B$8,'Planungstool Heizlast'!$B$21,IF(A109&gt;15,'Planungstool Heizlast'!$B$20,'Planungstool Heizlast'!$B$19/(15-'Planungstool Heizlast'!$B$8)*(15-Leistungsdaten!A109)+'Planungstool Heizlast'!$B$20))</f>
        <v>6.3069169873934747</v>
      </c>
      <c r="E109">
        <v>3.0322722121801702</v>
      </c>
      <c r="F109">
        <v>11.44478486877547</v>
      </c>
      <c r="G109">
        <f>IF(E109&lt;'Planungstool Heizlast'!$B$8,'Planungstool Heizlast'!$B$21,IF(E109&gt;15,'Planungstool Heizlast'!$B$20,'Planungstool Heizlast'!$B$19/(15-'Planungstool Heizlast'!$B$8)*(15-Leistungsdaten!E109)+'Planungstool Heizlast'!$B$20))</f>
        <v>4.5142662627085102</v>
      </c>
      <c r="I109">
        <v>2.2342646103165098</v>
      </c>
      <c r="J109">
        <v>15.2032362505437</v>
      </c>
      <c r="K109">
        <f>IF(I109&lt;'Planungstool Heizlast'!$B$8,'Planungstool Heizlast'!$B$21,IF(I109&gt;15,'Planungstool Heizlast'!$B$20,'Planungstool Heizlast'!$B$19/(15-'Planungstool Heizlast'!$B$8)*(15-Leistungsdaten!I109)+'Planungstool Heizlast'!$B$20))</f>
        <v>4.7790879168172227</v>
      </c>
      <c r="M109">
        <v>4.6298082094156197</v>
      </c>
      <c r="N109">
        <v>20.116237204556899</v>
      </c>
      <c r="O109">
        <f>IF(M109&lt;'Planungstool Heizlast'!$B$8,'Planungstool Heizlast'!$B$21,IF(M109&gt;15,'Planungstool Heizlast'!$B$20,'Planungstool Heizlast'!$B$19/(15-'Planungstool Heizlast'!$B$8)*(15-Leistungsdaten!M109)+'Planungstool Heizlast'!$B$20))</f>
        <v>3.9841182737694494</v>
      </c>
      <c r="Q109">
        <v>4.7952567607103402</v>
      </c>
      <c r="R109">
        <v>29.8180662898401</v>
      </c>
      <c r="S109">
        <f>IF(Q109&lt;'Planungstool Heizlast'!$B$8,'Planungstool Heizlast'!$B$21,IF(Q109&gt;15,'Planungstool Heizlast'!$B$20,'Planungstool Heizlast'!$B$19/(15-'Planungstool Heizlast'!$B$8)*(15-Leistungsdaten!Q109)+'Planungstool Heizlast'!$B$20))</f>
        <v>3.9292135849902516</v>
      </c>
      <c r="U109" s="1">
        <f>IF('Planungstool Heizlast'!$B$4="EU13L",Leistungsdaten!I109,IF('Planungstool Heizlast'!$B$4="EU10L",E109,IF('Planungstool Heizlast'!$B$4="EU08L",A109,IF('Planungstool Heizlast'!$B$4="EU15L",M109,IF('Planungstool Heizlast'!$B$4="EU20L",Q109,"")))))</f>
        <v>3.0322722121801702</v>
      </c>
      <c r="V109" s="1">
        <f>IF(OR('Planungstool Heizlast'!$B$9="Fußbodenheizung 35°C",'Planungstool Heizlast'!$B$9="Niedertemperaturheizkörper 45°C"),IF('Planungstool Heizlast'!$B$4="EU13L",Leistungsdaten!J109,IF('Planungstool Heizlast'!$B$4="EU10L",Leistungsdaten!F109,IF('Planungstool Heizlast'!$B$4="EU08L",Leistungsdaten!B109,IF('Planungstool Heizlast'!$B$4="EU15L",N109,IF('Planungstool Heizlast'!$B$4="EU20L",R109,""))))),IF('Planungstool Heizlast'!$B$4="EU13L",Leistungsdaten!J109,IF('Planungstool Heizlast'!$B$4="EU10L",Leistungsdaten!F109,IF('Planungstool Heizlast'!$B$4="EU08L",Leistungsdaten!B109,IF('Planungstool Heizlast'!$B$4="EU15L",N109,IF('Planungstool Heizlast'!$B$4="EU20L",R109,"")))))*0.9)*'Planungstool Heizlast'!$B$5</f>
        <v>11.44478486877547</v>
      </c>
      <c r="W109" s="1">
        <f>IF('Planungstool Heizlast'!$B$4="EU13L",Leistungsdaten!K109,IF('Planungstool Heizlast'!$B$4="EU10L",Leistungsdaten!G109,IF('Planungstool Heizlast'!$B$4="EU08L",Leistungsdaten!C109,IF('Planungstool Heizlast'!$B$4="EU15L",O109,IF('Planungstool Heizlast'!$B$4="EU20L",S109,"")))))*$B$268</f>
        <v>4.5142662627085102</v>
      </c>
      <c r="X109" s="1">
        <f t="shared" si="2"/>
        <v>6.9305186060669595</v>
      </c>
    </row>
    <row r="110" spans="1:24" x14ac:dyDescent="0.3">
      <c r="A110">
        <v>-2.1481203546875598</v>
      </c>
      <c r="B110">
        <v>9.31162055116007</v>
      </c>
      <c r="C110">
        <f>IF(A110&lt;'Planungstool Heizlast'!$B$8,'Planungstool Heizlast'!$B$21,IF(A110&gt;15,'Planungstool Heizlast'!$B$20,'Planungstool Heizlast'!$B$19/(15-'Planungstool Heizlast'!$B$8)*(15-Leistungsdaten!A110)+'Planungstool Heizlast'!$B$20))</f>
        <v>6.233397916700917</v>
      </c>
      <c r="E110">
        <v>3.27137460249486</v>
      </c>
      <c r="F110">
        <v>11.587969979375307</v>
      </c>
      <c r="G110">
        <f>IF(E110&lt;'Planungstool Heizlast'!$B$8,'Planungstool Heizlast'!$B$21,IF(E110&gt;15,'Planungstool Heizlast'!$B$20,'Planungstool Heizlast'!$B$19/(15-'Planungstool Heizlast'!$B$8)*(15-Leistungsdaten!E110)+'Planungstool Heizlast'!$B$20))</f>
        <v>4.4349192861175517</v>
      </c>
      <c r="I110">
        <v>2.4778751599251199</v>
      </c>
      <c r="J110">
        <v>15.3675640200288</v>
      </c>
      <c r="K110">
        <f>IF(I110&lt;'Planungstool Heizlast'!$B$8,'Planungstool Heizlast'!$B$21,IF(I110&gt;15,'Planungstool Heizlast'!$B$20,'Planungstool Heizlast'!$B$19/(15-'Planungstool Heizlast'!$B$8)*(15-Leistungsdaten!I110)+'Planungstool Heizlast'!$B$20))</f>
        <v>4.6982448915690664</v>
      </c>
      <c r="M110">
        <v>4.8703304775252301</v>
      </c>
      <c r="N110">
        <v>20.2939050264782</v>
      </c>
      <c r="O110">
        <f>IF(M110&lt;'Planungstool Heizlast'!$B$8,'Planungstool Heizlast'!$B$21,IF(M110&gt;15,'Planungstool Heizlast'!$B$20,'Planungstool Heizlast'!$B$19/(15-'Planungstool Heizlast'!$B$8)*(15-Leistungsdaten!M110)+'Planungstool Heizlast'!$B$20))</f>
        <v>3.9043001056943436</v>
      </c>
      <c r="Q110">
        <v>5.0549666440967096</v>
      </c>
      <c r="R110">
        <v>30.214215037808799</v>
      </c>
      <c r="S110">
        <f>IF(Q110&lt;'Planungstool Heizlast'!$B$8,'Planungstool Heizlast'!$B$21,IF(Q110&gt;15,'Planungstool Heizlast'!$B$20,'Planungstool Heizlast'!$B$19/(15-'Planungstool Heizlast'!$B$8)*(15-Leistungsdaten!Q110)+'Planungstool Heizlast'!$B$20))</f>
        <v>3.8430279387055073</v>
      </c>
      <c r="U110" s="1">
        <f>IF('Planungstool Heizlast'!$B$4="EU13L",Leistungsdaten!I110,IF('Planungstool Heizlast'!$B$4="EU10L",E110,IF('Planungstool Heizlast'!$B$4="EU08L",A110,IF('Planungstool Heizlast'!$B$4="EU15L",M110,IF('Planungstool Heizlast'!$B$4="EU20L",Q110,"")))))</f>
        <v>3.27137460249486</v>
      </c>
      <c r="V110" s="1">
        <f>IF(OR('Planungstool Heizlast'!$B$9="Fußbodenheizung 35°C",'Planungstool Heizlast'!$B$9="Niedertemperaturheizkörper 45°C"),IF('Planungstool Heizlast'!$B$4="EU13L",Leistungsdaten!J110,IF('Planungstool Heizlast'!$B$4="EU10L",Leistungsdaten!F110,IF('Planungstool Heizlast'!$B$4="EU08L",Leistungsdaten!B110,IF('Planungstool Heizlast'!$B$4="EU15L",N110,IF('Planungstool Heizlast'!$B$4="EU20L",R110,""))))),IF('Planungstool Heizlast'!$B$4="EU13L",Leistungsdaten!J110,IF('Planungstool Heizlast'!$B$4="EU10L",Leistungsdaten!F110,IF('Planungstool Heizlast'!$B$4="EU08L",Leistungsdaten!B110,IF('Planungstool Heizlast'!$B$4="EU15L",N110,IF('Planungstool Heizlast'!$B$4="EU20L",R110,"")))))*0.9)*'Planungstool Heizlast'!$B$5</f>
        <v>11.587969979375307</v>
      </c>
      <c r="W110" s="1">
        <f>IF('Planungstool Heizlast'!$B$4="EU13L",Leistungsdaten!K110,IF('Planungstool Heizlast'!$B$4="EU10L",Leistungsdaten!G110,IF('Planungstool Heizlast'!$B$4="EU08L",Leistungsdaten!C110,IF('Planungstool Heizlast'!$B$4="EU15L",O110,IF('Planungstool Heizlast'!$B$4="EU20L",S110,"")))))*$B$268</f>
        <v>4.4349192861175517</v>
      </c>
      <c r="X110" s="1">
        <f t="shared" si="2"/>
        <v>7.1530506932577556</v>
      </c>
    </row>
    <row r="111" spans="1:24" x14ac:dyDescent="0.3">
      <c r="A111">
        <v>-1.92649627734264</v>
      </c>
      <c r="B111">
        <v>9.3494584758349699</v>
      </c>
      <c r="C111">
        <f>IF(A111&lt;'Planungstool Heizlast'!$B$8,'Planungstool Heizlast'!$B$21,IF(A111&gt;15,'Planungstool Heizlast'!$B$20,'Planungstool Heizlast'!$B$19/(15-'Planungstool Heizlast'!$B$8)*(15-Leistungsdaten!A111)+'Planungstool Heizlast'!$B$20))</f>
        <v>6.1598511802842051</v>
      </c>
      <c r="E111">
        <v>3.51057517878494</v>
      </c>
      <c r="F111">
        <v>11.735126389006323</v>
      </c>
      <c r="G111">
        <f>IF(E111&lt;'Planungstool Heizlast'!$B$8,'Planungstool Heizlast'!$B$21,IF(E111&gt;15,'Planungstool Heizlast'!$B$20,'Planungstool Heizlast'!$B$19/(15-'Planungstool Heizlast'!$B$8)*(15-Leistungsdaten!E111)+'Planungstool Heizlast'!$B$20))</f>
        <v>4.3555397261622835</v>
      </c>
      <c r="I111">
        <v>2.7215295944828499</v>
      </c>
      <c r="J111">
        <v>15.5364822220055</v>
      </c>
      <c r="K111">
        <f>IF(I111&lt;'Planungstool Heizlast'!$B$8,'Planungstool Heizlast'!$B$21,IF(I111&gt;15,'Planungstool Heizlast'!$B$20,'Planungstool Heizlast'!$B$19/(15-'Planungstool Heizlast'!$B$8)*(15-Leistungsdaten!I111)+'Planungstool Heizlast'!$B$20))</f>
        <v>4.6173873029448353</v>
      </c>
      <c r="M111">
        <v>5.1108879423518596</v>
      </c>
      <c r="N111">
        <v>20.475884986000299</v>
      </c>
      <c r="O111">
        <f>IF(M111&lt;'Planungstool Heizlast'!$B$8,'Planungstool Heizlast'!$B$21,IF(M111&gt;15,'Planungstool Heizlast'!$B$20,'Planungstool Heizlast'!$B$19/(15-'Planungstool Heizlast'!$B$8)*(15-Leistungsdaten!M111)+'Planungstool Heizlast'!$B$20))</f>
        <v>3.8244702574638123</v>
      </c>
      <c r="Q111">
        <v>5.31496753805291</v>
      </c>
      <c r="R111">
        <v>30.546162668538098</v>
      </c>
      <c r="S111">
        <f>IF(Q111&lt;'Planungstool Heizlast'!$B$8,'Planungstool Heizlast'!$B$21,IF(Q111&gt;15,'Planungstool Heizlast'!$B$20,'Planungstool Heizlast'!$B$19/(15-'Planungstool Heizlast'!$B$8)*(15-Leistungsdaten!Q111)+'Planungstool Heizlast'!$B$20))</f>
        <v>3.7567457195306222</v>
      </c>
      <c r="U111" s="1">
        <f>IF('Planungstool Heizlast'!$B$4="EU13L",Leistungsdaten!I111,IF('Planungstool Heizlast'!$B$4="EU10L",E111,IF('Planungstool Heizlast'!$B$4="EU08L",A111,IF('Planungstool Heizlast'!$B$4="EU15L",M111,IF('Planungstool Heizlast'!$B$4="EU20L",Q111,"")))))</f>
        <v>3.51057517878494</v>
      </c>
      <c r="V111" s="1">
        <f>IF(OR('Planungstool Heizlast'!$B$9="Fußbodenheizung 35°C",'Planungstool Heizlast'!$B$9="Niedertemperaturheizkörper 45°C"),IF('Planungstool Heizlast'!$B$4="EU13L",Leistungsdaten!J111,IF('Planungstool Heizlast'!$B$4="EU10L",Leistungsdaten!F111,IF('Planungstool Heizlast'!$B$4="EU08L",Leistungsdaten!B111,IF('Planungstool Heizlast'!$B$4="EU15L",N111,IF('Planungstool Heizlast'!$B$4="EU20L",R111,""))))),IF('Planungstool Heizlast'!$B$4="EU13L",Leistungsdaten!J111,IF('Planungstool Heizlast'!$B$4="EU10L",Leistungsdaten!F111,IF('Planungstool Heizlast'!$B$4="EU08L",Leistungsdaten!B111,IF('Planungstool Heizlast'!$B$4="EU15L",N111,IF('Planungstool Heizlast'!$B$4="EU20L",R111,"")))))*0.9)*'Planungstool Heizlast'!$B$5</f>
        <v>11.735126389006323</v>
      </c>
      <c r="W111" s="1">
        <f>IF('Planungstool Heizlast'!$B$4="EU13L",Leistungsdaten!K111,IF('Planungstool Heizlast'!$B$4="EU10L",Leistungsdaten!G111,IF('Planungstool Heizlast'!$B$4="EU08L",Leistungsdaten!C111,IF('Planungstool Heizlast'!$B$4="EU15L",O111,IF('Planungstool Heizlast'!$B$4="EU20L",S111,"")))))*$B$268</f>
        <v>4.3555397261622835</v>
      </c>
      <c r="X111" s="1">
        <f t="shared" si="2"/>
        <v>7.3795866628440399</v>
      </c>
    </row>
    <row r="112" spans="1:24" x14ac:dyDescent="0.3">
      <c r="A112">
        <v>-1.7047899058049401</v>
      </c>
      <c r="B112">
        <v>9.3870555094963493</v>
      </c>
      <c r="C112">
        <f>IF(A112&lt;'Planungstool Heizlast'!$B$8,'Planungstool Heizlast'!$B$21,IF(A112&gt;15,'Planungstool Heizlast'!$B$20,'Planungstool Heizlast'!$B$19/(15-'Planungstool Heizlast'!$B$8)*(15-Leistungsdaten!A112)+'Planungstool Heizlast'!$B$20))</f>
        <v>6.0862771342476298</v>
      </c>
      <c r="E112">
        <v>3.7498739324013401</v>
      </c>
      <c r="F112">
        <v>11.886379277471745</v>
      </c>
      <c r="G112">
        <f>IF(E112&lt;'Planungstool Heizlast'!$B$8,'Planungstool Heizlast'!$B$21,IF(E112&gt;15,'Planungstool Heizlast'!$B$20,'Planungstool Heizlast'!$B$19/(15-'Planungstool Heizlast'!$B$8)*(15-Leistungsdaten!E112)+'Planungstool Heizlast'!$B$20))</f>
        <v>4.2761275857129313</v>
      </c>
      <c r="I112">
        <v>2.9652265123547301</v>
      </c>
      <c r="J112">
        <v>15.710136617085301</v>
      </c>
      <c r="K112">
        <f>IF(I112&lt;'Planungstool Heizlast'!$B$8,'Planungstool Heizlast'!$B$21,IF(I112&gt;15,'Planungstool Heizlast'!$B$20,'Planungstool Heizlast'!$B$19/(15-'Planungstool Heizlast'!$B$8)*(15-Leistungsdaten!I112)+'Planungstool Heizlast'!$B$20))</f>
        <v>4.5365156160820668</v>
      </c>
      <c r="M112">
        <v>5.35147931685741</v>
      </c>
      <c r="N112">
        <v>20.6623048818699</v>
      </c>
      <c r="O112">
        <f>IF(M112&lt;'Planungstool Heizlast'!$B$8,'Planungstool Heizlast'!$B$21,IF(M112&gt;15,'Planungstool Heizlast'!$B$20,'Planungstool Heizlast'!$B$19/(15-'Planungstool Heizlast'!$B$8)*(15-Leistungsdaten!M112)+'Planungstool Heizlast'!$B$20))</f>
        <v>3.7446291561860146</v>
      </c>
      <c r="Q112">
        <v>5.5752598936767503</v>
      </c>
      <c r="R112">
        <v>30.722049382498</v>
      </c>
      <c r="S112">
        <f>IF(Q112&lt;'Planungstool Heizlast'!$B$8,'Planungstool Heizlast'!$B$21,IF(Q112&gt;15,'Planungstool Heizlast'!$B$20,'Planungstool Heizlast'!$B$19/(15-'Planungstool Heizlast'!$B$8)*(15-Leistungsdaten!Q112)+'Planungstool Heizlast'!$B$20))</f>
        <v>3.670366777767188</v>
      </c>
      <c r="U112" s="1">
        <f>IF('Planungstool Heizlast'!$B$4="EU13L",Leistungsdaten!I112,IF('Planungstool Heizlast'!$B$4="EU10L",E112,IF('Planungstool Heizlast'!$B$4="EU08L",A112,IF('Planungstool Heizlast'!$B$4="EU15L",M112,IF('Planungstool Heizlast'!$B$4="EU20L",Q112,"")))))</f>
        <v>3.7498739324013401</v>
      </c>
      <c r="V112" s="1">
        <f>IF(OR('Planungstool Heizlast'!$B$9="Fußbodenheizung 35°C",'Planungstool Heizlast'!$B$9="Niedertemperaturheizkörper 45°C"),IF('Planungstool Heizlast'!$B$4="EU13L",Leistungsdaten!J112,IF('Planungstool Heizlast'!$B$4="EU10L",Leistungsdaten!F112,IF('Planungstool Heizlast'!$B$4="EU08L",Leistungsdaten!B112,IF('Planungstool Heizlast'!$B$4="EU15L",N112,IF('Planungstool Heizlast'!$B$4="EU20L",R112,""))))),IF('Planungstool Heizlast'!$B$4="EU13L",Leistungsdaten!J112,IF('Planungstool Heizlast'!$B$4="EU10L",Leistungsdaten!F112,IF('Planungstool Heizlast'!$B$4="EU08L",Leistungsdaten!B112,IF('Planungstool Heizlast'!$B$4="EU15L",N112,IF('Planungstool Heizlast'!$B$4="EU20L",R112,"")))))*0.9)*'Planungstool Heizlast'!$B$5</f>
        <v>11.886379277471745</v>
      </c>
      <c r="W112" s="1">
        <f>IF('Planungstool Heizlast'!$B$4="EU13L",Leistungsdaten!K112,IF('Planungstool Heizlast'!$B$4="EU10L",Leistungsdaten!G112,IF('Planungstool Heizlast'!$B$4="EU08L",Leistungsdaten!C112,IF('Planungstool Heizlast'!$B$4="EU15L",O112,IF('Planungstool Heizlast'!$B$4="EU20L",S112,"")))))*$B$268</f>
        <v>4.2761275857129313</v>
      </c>
      <c r="X112" s="1">
        <f t="shared" si="2"/>
        <v>7.6102516917588137</v>
      </c>
    </row>
    <row r="113" spans="1:24" x14ac:dyDescent="0.3">
      <c r="A113">
        <v>-1.4830023156260801</v>
      </c>
      <c r="B113">
        <v>9.4244024114235305</v>
      </c>
      <c r="C113">
        <f>IF(A113&lt;'Planungstool Heizlast'!$B$8,'Planungstool Heizlast'!$B$21,IF(A113&gt;15,'Planungstool Heizlast'!$B$20,'Planungstool Heizlast'!$B$19/(15-'Planungstool Heizlast'!$B$8)*(15-Leistungsdaten!A113)+'Planungstool Heizlast'!$B$20))</f>
        <v>6.012676135516811</v>
      </c>
      <c r="E113">
        <v>3.98927084737389</v>
      </c>
      <c r="F113">
        <v>11.984430017227099</v>
      </c>
      <c r="G113">
        <f>IF(E113&lt;'Planungstool Heizlast'!$B$8,'Planungstool Heizlast'!$B$21,IF(E113&gt;15,'Planungstool Heizlast'!$B$20,'Planungstool Heizlast'!$B$19/(15-'Planungstool Heizlast'!$B$8)*(15-Leistungsdaten!E113)+'Planungstool Heizlast'!$B$20))</f>
        <v>4.1966828700692513</v>
      </c>
      <c r="I113">
        <v>3.2089645058061498</v>
      </c>
      <c r="J113">
        <v>15.888676944986999</v>
      </c>
      <c r="K113">
        <f>IF(I113&lt;'Planungstool Heizlast'!$B$8,'Planungstool Heizlast'!$B$21,IF(I113&gt;15,'Planungstool Heizlast'!$B$20,'Planungstool Heizlast'!$B$19/(15-'Planungstool Heizlast'!$B$8)*(15-Leistungsdaten!I113)+'Planungstool Heizlast'!$B$20))</f>
        <v>4.4556302981424878</v>
      </c>
      <c r="M113">
        <v>5.5921033069894399</v>
      </c>
      <c r="N113">
        <v>20.8532958613877</v>
      </c>
      <c r="O113">
        <f>IF(M113&lt;'Planungstool Heizlast'!$B$8,'Planungstool Heizlast'!$B$21,IF(M113&gt;15,'Planungstool Heizlast'!$B$20,'Planungstool Heizlast'!$B$19/(15-'Planungstool Heizlast'!$B$8)*(15-Leistungsdaten!M113)+'Planungstool Heizlast'!$B$20))</f>
        <v>3.6647772312968461</v>
      </c>
      <c r="Q113">
        <v>5.8358441620660502</v>
      </c>
      <c r="R113">
        <v>30.8987171469565</v>
      </c>
      <c r="S113">
        <f>IF(Q113&lt;'Planungstool Heizlast'!$B$8,'Planungstool Heizlast'!$B$21,IF(Q113&gt;15,'Planungstool Heizlast'!$B$20,'Planungstool Heizlast'!$B$19/(15-'Planungstool Heizlast'!$B$8)*(15-Leistungsdaten!Q113)+'Planungstool Heizlast'!$B$20))</f>
        <v>3.5838909637167946</v>
      </c>
      <c r="U113" s="1">
        <f>IF('Planungstool Heizlast'!$B$4="EU13L",Leistungsdaten!I113,IF('Planungstool Heizlast'!$B$4="EU10L",E113,IF('Planungstool Heizlast'!$B$4="EU08L",A113,IF('Planungstool Heizlast'!$B$4="EU15L",M113,IF('Planungstool Heizlast'!$B$4="EU20L",Q113,"")))))</f>
        <v>3.98927084737389</v>
      </c>
      <c r="V113" s="1">
        <f>IF(OR('Planungstool Heizlast'!$B$9="Fußbodenheizung 35°C",'Planungstool Heizlast'!$B$9="Niedertemperaturheizkörper 45°C"),IF('Planungstool Heizlast'!$B$4="EU13L",Leistungsdaten!J113,IF('Planungstool Heizlast'!$B$4="EU10L",Leistungsdaten!F113,IF('Planungstool Heizlast'!$B$4="EU08L",Leistungsdaten!B113,IF('Planungstool Heizlast'!$B$4="EU15L",N113,IF('Planungstool Heizlast'!$B$4="EU20L",R113,""))))),IF('Planungstool Heizlast'!$B$4="EU13L",Leistungsdaten!J113,IF('Planungstool Heizlast'!$B$4="EU10L",Leistungsdaten!F113,IF('Planungstool Heizlast'!$B$4="EU08L",Leistungsdaten!B113,IF('Planungstool Heizlast'!$B$4="EU15L",N113,IF('Planungstool Heizlast'!$B$4="EU20L",R113,"")))))*0.9)*'Planungstool Heizlast'!$B$5</f>
        <v>11.984430017227099</v>
      </c>
      <c r="W113" s="1">
        <f>IF('Planungstool Heizlast'!$B$4="EU13L",Leistungsdaten!K113,IF('Planungstool Heizlast'!$B$4="EU10L",Leistungsdaten!G113,IF('Planungstool Heizlast'!$B$4="EU08L",Leistungsdaten!C113,IF('Planungstool Heizlast'!$B$4="EU15L",O113,IF('Planungstool Heizlast'!$B$4="EU20L",S113,"")))))*$B$268</f>
        <v>4.1966828700692513</v>
      </c>
      <c r="X113" s="1">
        <f t="shared" si="2"/>
        <v>7.7877471471578481</v>
      </c>
    </row>
    <row r="114" spans="1:24" x14ac:dyDescent="0.3">
      <c r="A114">
        <v>-1.2611345847936399</v>
      </c>
      <c r="B114">
        <v>9.4614898021104707</v>
      </c>
      <c r="C114">
        <f>IF(A114&lt;'Planungstool Heizlast'!$B$8,'Planungstool Heizlast'!$B$21,IF(A114&gt;15,'Planungstool Heizlast'!$B$20,'Planungstool Heizlast'!$B$19/(15-'Planungstool Heizlast'!$B$8)*(15-Leistungsdaten!A114)+'Planungstool Heizlast'!$B$20))</f>
        <v>5.9390485418257537</v>
      </c>
      <c r="E114">
        <v>4.2287659004112497</v>
      </c>
      <c r="F114">
        <v>12.042450070286501</v>
      </c>
      <c r="G114">
        <f>IF(E114&lt;'Planungstool Heizlast'!$B$8,'Planungstool Heizlast'!$B$21,IF(E114&gt;15,'Planungstool Heizlast'!$B$20,'Planungstool Heizlast'!$B$19/(15-'Planungstool Heizlast'!$B$8)*(15-Leistungsdaten!E114)+'Planungstool Heizlast'!$B$20))</f>
        <v>4.1172055869605577</v>
      </c>
      <c r="I114">
        <v>3.4527421610028002</v>
      </c>
      <c r="J114">
        <v>16.072257018028999</v>
      </c>
      <c r="K114">
        <f>IF(I114&lt;'Planungstool Heizlast'!$B$8,'Planungstool Heizlast'!$B$21,IF(I114&gt;15,'Planungstool Heizlast'!$B$20,'Planungstool Heizlast'!$B$19/(15-'Planungstool Heizlast'!$B$8)*(15-Leistungsdaten!I114)+'Planungstool Heizlast'!$B$20))</f>
        <v>4.3747318183120294</v>
      </c>
      <c r="M114">
        <v>5.8327586116811601</v>
      </c>
      <c r="N114">
        <v>21.048992496276</v>
      </c>
      <c r="O114">
        <f>IF(M114&lt;'Planungstool Heizlast'!$B$8,'Planungstool Heizlast'!$B$21,IF(M114&gt;15,'Planungstool Heizlast'!$B$20,'Planungstool Heizlast'!$B$19/(15-'Planungstool Heizlast'!$B$8)*(15-Leistungsdaten!M114)+'Planungstool Heizlast'!$B$20))</f>
        <v>3.5849149145599362</v>
      </c>
      <c r="Q114">
        <v>6.0967207943186104</v>
      </c>
      <c r="R114">
        <v>31.076167258231902</v>
      </c>
      <c r="S114">
        <f>IF(Q114&lt;'Planungstool Heizlast'!$B$8,'Planungstool Heizlast'!$B$21,IF(Q114&gt;15,'Planungstool Heizlast'!$B$20,'Planungstool Heizlast'!$B$19/(15-'Planungstool Heizlast'!$B$8)*(15-Leistungsdaten!Q114)+'Planungstool Heizlast'!$B$20))</f>
        <v>3.4973181276810337</v>
      </c>
      <c r="U114" s="1">
        <f>IF('Planungstool Heizlast'!$B$4="EU13L",Leistungsdaten!I114,IF('Planungstool Heizlast'!$B$4="EU10L",E114,IF('Planungstool Heizlast'!$B$4="EU08L",A114,IF('Planungstool Heizlast'!$B$4="EU15L",M114,IF('Planungstool Heizlast'!$B$4="EU20L",Q114,"")))))</f>
        <v>4.2287659004112497</v>
      </c>
      <c r="V114" s="1">
        <f>IF(OR('Planungstool Heizlast'!$B$9="Fußbodenheizung 35°C",'Planungstool Heizlast'!$B$9="Niedertemperaturheizkörper 45°C"),IF('Planungstool Heizlast'!$B$4="EU13L",Leistungsdaten!J114,IF('Planungstool Heizlast'!$B$4="EU10L",Leistungsdaten!F114,IF('Planungstool Heizlast'!$B$4="EU08L",Leistungsdaten!B114,IF('Planungstool Heizlast'!$B$4="EU15L",N114,IF('Planungstool Heizlast'!$B$4="EU20L",R114,""))))),IF('Planungstool Heizlast'!$B$4="EU13L",Leistungsdaten!J114,IF('Planungstool Heizlast'!$B$4="EU10L",Leistungsdaten!F114,IF('Planungstool Heizlast'!$B$4="EU08L",Leistungsdaten!B114,IF('Planungstool Heizlast'!$B$4="EU15L",N114,IF('Planungstool Heizlast'!$B$4="EU20L",R114,"")))))*0.9)*'Planungstool Heizlast'!$B$5</f>
        <v>12.042450070286501</v>
      </c>
      <c r="W114" s="1">
        <f>IF('Planungstool Heizlast'!$B$4="EU13L",Leistungsdaten!K114,IF('Planungstool Heizlast'!$B$4="EU10L",Leistungsdaten!G114,IF('Planungstool Heizlast'!$B$4="EU08L",Leistungsdaten!C114,IF('Planungstool Heizlast'!$B$4="EU15L",O114,IF('Planungstool Heizlast'!$B$4="EU20L",S114,"")))))*$B$268</f>
        <v>4.1172055869605577</v>
      </c>
      <c r="X114" s="1">
        <f t="shared" si="2"/>
        <v>7.925244483325943</v>
      </c>
    </row>
    <row r="115" spans="1:24" x14ac:dyDescent="0.3">
      <c r="A115">
        <v>-1.0391877936946099</v>
      </c>
      <c r="B115">
        <v>9.4983081610182403</v>
      </c>
      <c r="C115">
        <f>IF(A115&lt;'Planungstool Heizlast'!$B$8,'Planungstool Heizlast'!$B$21,IF(A115&gt;15,'Planungstool Heizlast'!$B$20,'Planungstool Heizlast'!$B$19/(15-'Planungstool Heizlast'!$B$8)*(15-Leistungsdaten!A115)+'Planungstool Heizlast'!$B$20))</f>
        <v>5.8653947117047105</v>
      </c>
      <c r="E115">
        <v>4.4683590609009904</v>
      </c>
      <c r="F115">
        <v>12.1005635763757</v>
      </c>
      <c r="G115">
        <f>IF(E115&lt;'Planungstool Heizlast'!$B$8,'Planungstool Heizlast'!$B$21,IF(E115&gt;15,'Planungstool Heizlast'!$B$20,'Planungstool Heizlast'!$B$19/(15-'Planungstool Heizlast'!$B$8)*(15-Leistungsdaten!E115)+'Planungstool Heizlast'!$B$20))</f>
        <v>4.0376957465456949</v>
      </c>
      <c r="I115">
        <v>3.6457114125804901</v>
      </c>
      <c r="J115">
        <v>16.149863052805099</v>
      </c>
      <c r="K115">
        <f>IF(I115&lt;'Planungstool Heizlast'!$B$8,'Planungstool Heizlast'!$B$21,IF(I115&gt;15,'Planungstool Heizlast'!$B$20,'Planungstool Heizlast'!$B$19/(15-'Planungstool Heizlast'!$B$8)*(15-Leistungsdaten!I115)+'Planungstool Heizlast'!$B$20))</f>
        <v>4.3106942874970597</v>
      </c>
      <c r="M115">
        <v>6.0734439228514896</v>
      </c>
      <c r="N115">
        <v>21.249532860021802</v>
      </c>
      <c r="O115">
        <f>IF(M115&lt;'Planungstool Heizlast'!$B$8,'Planungstool Heizlast'!$B$21,IF(M115&gt;15,'Planungstool Heizlast'!$B$20,'Planungstool Heizlast'!$B$19/(15-'Planungstool Heizlast'!$B$8)*(15-Leistungsdaten!M115)+'Planungstool Heizlast'!$B$20))</f>
        <v>3.5050426400666339</v>
      </c>
      <c r="Q115">
        <v>6.3578902415322203</v>
      </c>
      <c r="R115">
        <v>31.254401012642099</v>
      </c>
      <c r="S115">
        <f>IF(Q115&lt;'Planungstool Heizlast'!$B$8,'Planungstool Heizlast'!$B$21,IF(Q115&gt;15,'Planungstool Heizlast'!$B$20,'Planungstool Heizlast'!$B$19/(15-'Planungstool Heizlast'!$B$8)*(15-Leistungsdaten!Q115)+'Planungstool Heizlast'!$B$20))</f>
        <v>3.4106481199615044</v>
      </c>
      <c r="U115" s="1">
        <f>IF('Planungstool Heizlast'!$B$4="EU13L",Leistungsdaten!I115,IF('Planungstool Heizlast'!$B$4="EU10L",E115,IF('Planungstool Heizlast'!$B$4="EU08L",A115,IF('Planungstool Heizlast'!$B$4="EU15L",M115,IF('Planungstool Heizlast'!$B$4="EU20L",Q115,"")))))</f>
        <v>4.4683590609009904</v>
      </c>
      <c r="V115" s="1">
        <f>IF(OR('Planungstool Heizlast'!$B$9="Fußbodenheizung 35°C",'Planungstool Heizlast'!$B$9="Niedertemperaturheizkörper 45°C"),IF('Planungstool Heizlast'!$B$4="EU13L",Leistungsdaten!J115,IF('Planungstool Heizlast'!$B$4="EU10L",Leistungsdaten!F115,IF('Planungstool Heizlast'!$B$4="EU08L",Leistungsdaten!B115,IF('Planungstool Heizlast'!$B$4="EU15L",N115,IF('Planungstool Heizlast'!$B$4="EU20L",R115,""))))),IF('Planungstool Heizlast'!$B$4="EU13L",Leistungsdaten!J115,IF('Planungstool Heizlast'!$B$4="EU10L",Leistungsdaten!F115,IF('Planungstool Heizlast'!$B$4="EU08L",Leistungsdaten!B115,IF('Planungstool Heizlast'!$B$4="EU15L",N115,IF('Planungstool Heizlast'!$B$4="EU20L",R115,"")))))*0.9)*'Planungstool Heizlast'!$B$5</f>
        <v>12.1005635763757</v>
      </c>
      <c r="W115" s="1">
        <f>IF('Planungstool Heizlast'!$B$4="EU13L",Leistungsdaten!K115,IF('Planungstool Heizlast'!$B$4="EU10L",Leistungsdaten!G115,IF('Planungstool Heizlast'!$B$4="EU08L",Leistungsdaten!C115,IF('Planungstool Heizlast'!$B$4="EU15L",O115,IF('Planungstool Heizlast'!$B$4="EU20L",S115,"")))))*$B$268</f>
        <v>4.0376957465456949</v>
      </c>
      <c r="X115" s="1">
        <f t="shared" si="2"/>
        <v>8.0628678298300045</v>
      </c>
    </row>
    <row r="116" spans="1:24" x14ac:dyDescent="0.3">
      <c r="A116">
        <v>-0.817163025081168</v>
      </c>
      <c r="B116">
        <v>9.5348478242950705</v>
      </c>
      <c r="C116">
        <f>IF(A116&lt;'Planungstool Heizlast'!$B$8,'Planungstool Heizlast'!$B$21,IF(A116&gt;15,'Planungstool Heizlast'!$B$20,'Planungstool Heizlast'!$B$19/(15-'Planungstool Heizlast'!$B$8)*(15-Leistungsdaten!A116)+'Planungstool Heizlast'!$B$20))</f>
        <v>5.7917150044688386</v>
      </c>
      <c r="E116">
        <v>4.7080502909095401</v>
      </c>
      <c r="F116">
        <v>12.158770375259699</v>
      </c>
      <c r="G116">
        <f>IF(E116&lt;'Planungstool Heizlast'!$B$8,'Planungstool Heizlast'!$B$21,IF(E116&gt;15,'Planungstool Heizlast'!$B$20,'Planungstool Heizlast'!$B$19/(15-'Planungstool Heizlast'!$B$8)*(15-Leistungsdaten!E116)+'Planungstool Heizlast'!$B$20))</f>
        <v>3.9581533614130522</v>
      </c>
      <c r="I116">
        <v>3.8638162719894402</v>
      </c>
      <c r="J116">
        <v>16.285772989038101</v>
      </c>
      <c r="K116">
        <f>IF(I116&lt;'Planungstool Heizlast'!$B$8,'Planungstool Heizlast'!$B$21,IF(I116&gt;15,'Planungstool Heizlast'!$B$20,'Planungstool Heizlast'!$B$19/(15-'Planungstool Heizlast'!$B$8)*(15-Leistungsdaten!I116)+'Planungstool Heizlast'!$B$20))</f>
        <v>4.238315416039022</v>
      </c>
      <c r="M116">
        <v>6.31415792540502</v>
      </c>
      <c r="N116">
        <v>21.341433501113901</v>
      </c>
      <c r="O116">
        <f>IF(M116&lt;'Planungstool Heizlast'!$B$8,'Planungstool Heizlast'!$B$21,IF(M116&gt;15,'Planungstool Heizlast'!$B$20,'Planungstool Heizlast'!$B$19/(15-'Planungstool Heizlast'!$B$8)*(15-Leistungsdaten!M116)+'Planungstool Heizlast'!$B$20))</f>
        <v>3.4251608442360149</v>
      </c>
      <c r="Q116">
        <v>6.6193529548047101</v>
      </c>
      <c r="R116">
        <v>31.4334197065055</v>
      </c>
      <c r="S116">
        <f>IF(Q116&lt;'Planungstool Heizlast'!$B$8,'Planungstool Heizlast'!$B$21,IF(Q116&gt;15,'Planungstool Heizlast'!$B$20,'Planungstool Heizlast'!$B$19/(15-'Planungstool Heizlast'!$B$8)*(15-Leistungsdaten!Q116)+'Planungstool Heizlast'!$B$20))</f>
        <v>3.3238807908597918</v>
      </c>
      <c r="U116" s="1">
        <f>IF('Planungstool Heizlast'!$B$4="EU13L",Leistungsdaten!I116,IF('Planungstool Heizlast'!$B$4="EU10L",E116,IF('Planungstool Heizlast'!$B$4="EU08L",A116,IF('Planungstool Heizlast'!$B$4="EU15L",M116,IF('Planungstool Heizlast'!$B$4="EU20L",Q116,"")))))</f>
        <v>4.7080502909095401</v>
      </c>
      <c r="V116" s="1">
        <f>IF(OR('Planungstool Heizlast'!$B$9="Fußbodenheizung 35°C",'Planungstool Heizlast'!$B$9="Niedertemperaturheizkörper 45°C"),IF('Planungstool Heizlast'!$B$4="EU13L",Leistungsdaten!J116,IF('Planungstool Heizlast'!$B$4="EU10L",Leistungsdaten!F116,IF('Planungstool Heizlast'!$B$4="EU08L",Leistungsdaten!B116,IF('Planungstool Heizlast'!$B$4="EU15L",N116,IF('Planungstool Heizlast'!$B$4="EU20L",R116,""))))),IF('Planungstool Heizlast'!$B$4="EU13L",Leistungsdaten!J116,IF('Planungstool Heizlast'!$B$4="EU10L",Leistungsdaten!F116,IF('Planungstool Heizlast'!$B$4="EU08L",Leistungsdaten!B116,IF('Planungstool Heizlast'!$B$4="EU15L",N116,IF('Planungstool Heizlast'!$B$4="EU20L",R116,"")))))*0.9)*'Planungstool Heizlast'!$B$5</f>
        <v>12.158770375259699</v>
      </c>
      <c r="W116" s="1">
        <f>IF('Planungstool Heizlast'!$B$4="EU13L",Leistungsdaten!K116,IF('Planungstool Heizlast'!$B$4="EU10L",Leistungsdaten!G116,IF('Planungstool Heizlast'!$B$4="EU08L",Leistungsdaten!C116,IF('Planungstool Heizlast'!$B$4="EU15L",O116,IF('Planungstool Heizlast'!$B$4="EU20L",S116,"")))))*$B$268</f>
        <v>3.9581533614130522</v>
      </c>
      <c r="X116" s="1">
        <f t="shared" si="2"/>
        <v>8.2006170138466477</v>
      </c>
    </row>
    <row r="117" spans="1:24" x14ac:dyDescent="0.3">
      <c r="A117">
        <v>-0.59506136403864396</v>
      </c>
      <c r="B117">
        <v>9.5710989824636101</v>
      </c>
      <c r="C117">
        <f>IF(A117&lt;'Planungstool Heizlast'!$B$8,'Planungstool Heizlast'!$B$21,IF(A117&gt;15,'Planungstool Heizlast'!$B$20,'Planungstool Heizlast'!$B$19/(15-'Planungstool Heizlast'!$B$8)*(15-Leistungsdaten!A117)+'Planungstool Heizlast'!$B$20))</f>
        <v>5.7180097802075505</v>
      </c>
      <c r="E117">
        <v>4.9478395451822204</v>
      </c>
      <c r="F117">
        <v>12.217070295596301</v>
      </c>
      <c r="G117">
        <f>IF(E117&lt;'Planungstool Heizlast'!$B$8,'Planungstool Heizlast'!$B$21,IF(E117&gt;15,'Planungstool Heizlast'!$B$20,'Planungstool Heizlast'!$B$19/(15-'Planungstool Heizlast'!$B$8)*(15-Leistungsdaten!E117)+'Planungstool Heizlast'!$B$20))</f>
        <v>3.8785784465805557</v>
      </c>
      <c r="I117">
        <v>4.0561490877454203</v>
      </c>
      <c r="J117">
        <v>16.368227450027401</v>
      </c>
      <c r="K117">
        <f>IF(I117&lt;'Planungstool Heizlast'!$B$8,'Planungstool Heizlast'!$B$21,IF(I117&gt;15,'Planungstool Heizlast'!$B$20,'Planungstool Heizlast'!$B$19/(15-'Planungstool Heizlast'!$B$8)*(15-Leistungsdaten!I117)+'Planungstool Heizlast'!$B$20))</f>
        <v>4.1744890887096409</v>
      </c>
      <c r="M117">
        <v>6.5548992972319899</v>
      </c>
      <c r="N117">
        <v>21.4230164174684</v>
      </c>
      <c r="O117">
        <f>IF(M117&lt;'Planungstool Heizlast'!$B$8,'Planungstool Heizlast'!$B$21,IF(M117&gt;15,'Planungstool Heizlast'!$B$20,'Planungstool Heizlast'!$B$19/(15-'Planungstool Heizlast'!$B$8)*(15-Leistungsdaten!M117)+'Planungstool Heizlast'!$B$20))</f>
        <v>3.3452699658148952</v>
      </c>
      <c r="Q117">
        <v>6.8811093852338896</v>
      </c>
      <c r="R117">
        <v>31.61322463614</v>
      </c>
      <c r="S117">
        <f>IF(Q117&lt;'Planungstool Heizlast'!$B$8,'Planungstool Heizlast'!$B$21,IF(Q117&gt;15,'Planungstool Heizlast'!$B$20,'Planungstool Heizlast'!$B$19/(15-'Planungstool Heizlast'!$B$8)*(15-Leistungsdaten!Q117)+'Planungstool Heizlast'!$B$20))</f>
        <v>3.2370159906774871</v>
      </c>
      <c r="U117" s="1">
        <f>IF('Planungstool Heizlast'!$B$4="EU13L",Leistungsdaten!I117,IF('Planungstool Heizlast'!$B$4="EU10L",E117,IF('Planungstool Heizlast'!$B$4="EU08L",A117,IF('Planungstool Heizlast'!$B$4="EU15L",M117,IF('Planungstool Heizlast'!$B$4="EU20L",Q117,"")))))</f>
        <v>4.9478395451822204</v>
      </c>
      <c r="V117" s="1">
        <f>IF(OR('Planungstool Heizlast'!$B$9="Fußbodenheizung 35°C",'Planungstool Heizlast'!$B$9="Niedertemperaturheizkörper 45°C"),IF('Planungstool Heizlast'!$B$4="EU13L",Leistungsdaten!J117,IF('Planungstool Heizlast'!$B$4="EU10L",Leistungsdaten!F117,IF('Planungstool Heizlast'!$B$4="EU08L",Leistungsdaten!B117,IF('Planungstool Heizlast'!$B$4="EU15L",N117,IF('Planungstool Heizlast'!$B$4="EU20L",R117,""))))),IF('Planungstool Heizlast'!$B$4="EU13L",Leistungsdaten!J117,IF('Planungstool Heizlast'!$B$4="EU10L",Leistungsdaten!F117,IF('Planungstool Heizlast'!$B$4="EU08L",Leistungsdaten!B117,IF('Planungstool Heizlast'!$B$4="EU15L",N117,IF('Planungstool Heizlast'!$B$4="EU20L",R117,"")))))*0.9)*'Planungstool Heizlast'!$B$5</f>
        <v>12.217070295596301</v>
      </c>
      <c r="W117" s="1">
        <f>IF('Planungstool Heizlast'!$B$4="EU13L",Leistungsdaten!K117,IF('Planungstool Heizlast'!$B$4="EU10L",Leistungsdaten!G117,IF('Planungstool Heizlast'!$B$4="EU08L",Leistungsdaten!C117,IF('Planungstool Heizlast'!$B$4="EU15L",O117,IF('Planungstool Heizlast'!$B$4="EU20L",S117,"")))))*$B$268</f>
        <v>3.8785784465805557</v>
      </c>
      <c r="X117" s="1">
        <f t="shared" si="2"/>
        <v>8.338491849015746</v>
      </c>
    </row>
    <row r="118" spans="1:24" x14ac:dyDescent="0.3">
      <c r="A118">
        <v>-0.37288389795569299</v>
      </c>
      <c r="B118">
        <v>9.6070516780752708</v>
      </c>
      <c r="C118">
        <f>IF(A118&lt;'Planungstool Heizlast'!$B$8,'Planungstool Heizlast'!$B$21,IF(A118&gt;15,'Planungstool Heizlast'!$B$20,'Planungstool Heizlast'!$B$19/(15-'Planungstool Heizlast'!$B$8)*(15-Leistungsdaten!A118)+'Planungstool Heizlast'!$B$20))</f>
        <v>5.6442793997746312</v>
      </c>
      <c r="E118">
        <v>5.18772677114318</v>
      </c>
      <c r="F118">
        <v>12.275463154936</v>
      </c>
      <c r="G118">
        <f>IF(E118&lt;'Planungstool Heizlast'!$B$8,'Planungstool Heizlast'!$B$21,IF(E118&gt;15,'Planungstool Heizlast'!$B$20,'Planungstool Heizlast'!$B$19/(15-'Planungstool Heizlast'!$B$8)*(15-Leistungsdaten!E118)+'Planungstool Heizlast'!$B$20))</f>
        <v>3.7989710194956881</v>
      </c>
      <c r="I118">
        <v>4.2737890905940299</v>
      </c>
      <c r="J118">
        <v>16.510667903177101</v>
      </c>
      <c r="K118">
        <f>IF(I118&lt;'Planungstool Heizlast'!$B$8,'Planungstool Heizlast'!$B$21,IF(I118&gt;15,'Planungstool Heizlast'!$B$20,'Planungstool Heizlast'!$B$19/(15-'Planungstool Heizlast'!$B$8)*(15-Leistungsdaten!I118)+'Planungstool Heizlast'!$B$20))</f>
        <v>4.102264481550522</v>
      </c>
      <c r="M118">
        <v>6.79566670920833</v>
      </c>
      <c r="N118">
        <v>21.504644902433501</v>
      </c>
      <c r="O118">
        <f>IF(M118&lt;'Planungstool Heizlast'!$B$8,'Planungstool Heizlast'!$B$21,IF(M118&gt;15,'Planungstool Heizlast'!$B$20,'Planungstool Heizlast'!$B$19/(15-'Planungstool Heizlast'!$B$8)*(15-Leistungsdaten!M118)+'Planungstool Heizlast'!$B$20))</f>
        <v>3.2653704458778141</v>
      </c>
      <c r="Q118">
        <v>7.1431599839175401</v>
      </c>
      <c r="R118">
        <v>31.793817097863901</v>
      </c>
      <c r="S118">
        <f>IF(Q118&lt;'Planungstool Heizlast'!$B$8,'Planungstool Heizlast'!$B$21,IF(Q118&gt;15,'Planungstool Heizlast'!$B$20,'Planungstool Heizlast'!$B$19/(15-'Planungstool Heizlast'!$B$8)*(15-Leistungsdaten!Q118)+'Planungstool Heizlast'!$B$20))</f>
        <v>3.1500535697161904</v>
      </c>
      <c r="U118" s="1">
        <f>IF('Planungstool Heizlast'!$B$4="EU13L",Leistungsdaten!I118,IF('Planungstool Heizlast'!$B$4="EU10L",E118,IF('Planungstool Heizlast'!$B$4="EU08L",A118,IF('Planungstool Heizlast'!$B$4="EU15L",M118,IF('Planungstool Heizlast'!$B$4="EU20L",Q118,"")))))</f>
        <v>5.18772677114318</v>
      </c>
      <c r="V118" s="1">
        <f>IF(OR('Planungstool Heizlast'!$B$9="Fußbodenheizung 35°C",'Planungstool Heizlast'!$B$9="Niedertemperaturheizkörper 45°C"),IF('Planungstool Heizlast'!$B$4="EU13L",Leistungsdaten!J118,IF('Planungstool Heizlast'!$B$4="EU10L",Leistungsdaten!F118,IF('Planungstool Heizlast'!$B$4="EU08L",Leistungsdaten!B118,IF('Planungstool Heizlast'!$B$4="EU15L",N118,IF('Planungstool Heizlast'!$B$4="EU20L",R118,""))))),IF('Planungstool Heizlast'!$B$4="EU13L",Leistungsdaten!J118,IF('Planungstool Heizlast'!$B$4="EU10L",Leistungsdaten!F118,IF('Planungstool Heizlast'!$B$4="EU08L",Leistungsdaten!B118,IF('Planungstool Heizlast'!$B$4="EU15L",N118,IF('Planungstool Heizlast'!$B$4="EU20L",R118,"")))))*0.9)*'Planungstool Heizlast'!$B$5</f>
        <v>12.275463154936</v>
      </c>
      <c r="W118" s="1">
        <f>IF('Planungstool Heizlast'!$B$4="EU13L",Leistungsdaten!K118,IF('Planungstool Heizlast'!$B$4="EU10L",Leistungsdaten!G118,IF('Planungstool Heizlast'!$B$4="EU08L",Leistungsdaten!C118,IF('Planungstool Heizlast'!$B$4="EU15L",O118,IF('Planungstool Heizlast'!$B$4="EU20L",S118,"")))))*$B$268</f>
        <v>3.7989710194956881</v>
      </c>
      <c r="X118" s="1">
        <f t="shared" si="2"/>
        <v>8.4764921354403118</v>
      </c>
    </row>
    <row r="119" spans="1:24" x14ac:dyDescent="0.3">
      <c r="A119">
        <v>-0.150631716496439</v>
      </c>
      <c r="B119">
        <v>9.6426958033311099</v>
      </c>
      <c r="C119">
        <f>IF(A119&lt;'Planungstool Heizlast'!$B$8,'Planungstool Heizlast'!$B$21,IF(A119&gt;15,'Planungstool Heizlast'!$B$20,'Planungstool Heizlast'!$B$19/(15-'Planungstool Heizlast'!$B$8)*(15-Leistungsdaten!A119)+'Planungstool Heizlast'!$B$20))</f>
        <v>5.5705242247789863</v>
      </c>
      <c r="E119">
        <v>5.4277119088954899</v>
      </c>
      <c r="F119">
        <v>12.3339487597218</v>
      </c>
      <c r="G119">
        <f>IF(E119&lt;'Planungstool Heizlast'!$B$8,'Planungstool Heizlast'!$B$21,IF(E119&gt;15,'Planungstool Heizlast'!$B$20,'Planungstool Heizlast'!$B$19/(15-'Planungstool Heizlast'!$B$8)*(15-Leistungsdaten!E119)+'Planungstool Heizlast'!$B$20))</f>
        <v>3.7193311000354572</v>
      </c>
      <c r="I119">
        <v>4.4912428523342998</v>
      </c>
      <c r="J119">
        <v>16.656917376948599</v>
      </c>
      <c r="K119">
        <f>IF(I119&lt;'Planungstool Heizlast'!$B$8,'Planungstool Heizlast'!$B$21,IF(I119&gt;15,'Planungstool Heizlast'!$B$20,'Planungstool Heizlast'!$B$19/(15-'Planungstool Heizlast'!$B$8)*(15-Leistungsdaten!I119)+'Planungstool Heizlast'!$B$20))</f>
        <v>4.0301016791640123</v>
      </c>
      <c r="M119">
        <v>7.0364588251956599</v>
      </c>
      <c r="N119">
        <v>21.586316394587701</v>
      </c>
      <c r="O119">
        <f>IF(M119&lt;'Planungstool Heizlast'!$B$8,'Planungstool Heizlast'!$B$21,IF(M119&gt;15,'Planungstool Heizlast'!$B$20,'Planungstool Heizlast'!$B$19/(15-'Planungstool Heizlast'!$B$8)*(15-Leistungsdaten!M119)+'Planungstool Heizlast'!$B$20))</f>
        <v>3.1854627278270327</v>
      </c>
      <c r="Q119">
        <v>7.4055052019534999</v>
      </c>
      <c r="R119">
        <v>31.975198387995299</v>
      </c>
      <c r="S119">
        <f>IF(Q119&lt;'Planungstool Heizlast'!$B$8,'Planungstool Heizlast'!$B$21,IF(Q119&gt;15,'Planungstool Heizlast'!$B$20,'Planungstool Heizlast'!$B$19/(15-'Planungstool Heizlast'!$B$8)*(15-Leistungsdaten!Q119)+'Planungstool Heizlast'!$B$20))</f>
        <v>3.0629933782774836</v>
      </c>
      <c r="U119" s="1">
        <f>IF('Planungstool Heizlast'!$B$4="EU13L",Leistungsdaten!I119,IF('Planungstool Heizlast'!$B$4="EU10L",E119,IF('Planungstool Heizlast'!$B$4="EU08L",A119,IF('Planungstool Heizlast'!$B$4="EU15L",M119,IF('Planungstool Heizlast'!$B$4="EU20L",Q119,"")))))</f>
        <v>5.4277119088954899</v>
      </c>
      <c r="V119" s="1">
        <f>IF(OR('Planungstool Heizlast'!$B$9="Fußbodenheizung 35°C",'Planungstool Heizlast'!$B$9="Niedertemperaturheizkörper 45°C"),IF('Planungstool Heizlast'!$B$4="EU13L",Leistungsdaten!J119,IF('Planungstool Heizlast'!$B$4="EU10L",Leistungsdaten!F119,IF('Planungstool Heizlast'!$B$4="EU08L",Leistungsdaten!B119,IF('Planungstool Heizlast'!$B$4="EU15L",N119,IF('Planungstool Heizlast'!$B$4="EU20L",R119,""))))),IF('Planungstool Heizlast'!$B$4="EU13L",Leistungsdaten!J119,IF('Planungstool Heizlast'!$B$4="EU10L",Leistungsdaten!F119,IF('Planungstool Heizlast'!$B$4="EU08L",Leistungsdaten!B119,IF('Planungstool Heizlast'!$B$4="EU15L",N119,IF('Planungstool Heizlast'!$B$4="EU20L",R119,"")))))*0.9)*'Planungstool Heizlast'!$B$5</f>
        <v>12.3339487597218</v>
      </c>
      <c r="W119" s="1">
        <f>IF('Planungstool Heizlast'!$B$4="EU13L",Leistungsdaten!K119,IF('Planungstool Heizlast'!$B$4="EU10L",Leistungsdaten!G119,IF('Planungstool Heizlast'!$B$4="EU08L",Leistungsdaten!C119,IF('Planungstool Heizlast'!$B$4="EU15L",O119,IF('Planungstool Heizlast'!$B$4="EU20L",S119,"")))))*$B$268</f>
        <v>3.7193311000354572</v>
      </c>
      <c r="X119" s="1">
        <f t="shared" si="2"/>
        <v>8.614617659686342</v>
      </c>
    </row>
    <row r="120" spans="1:24" x14ac:dyDescent="0.3">
      <c r="A120">
        <v>7.1694088425373406E-2</v>
      </c>
      <c r="B120">
        <v>9.7003726411231508</v>
      </c>
      <c r="C120">
        <f>IF(A120&lt;'Planungstool Heizlast'!$B$8,'Planungstool Heizlast'!$B$21,IF(A120&gt;15,'Planungstool Heizlast'!$B$20,'Planungstool Heizlast'!$B$19/(15-'Planungstool Heizlast'!$B$8)*(15-Leistungsdaten!A120)+'Planungstool Heizlast'!$B$20))</f>
        <v>5.4967446175760664</v>
      </c>
      <c r="E120">
        <v>5.6677948912210896</v>
      </c>
      <c r="F120">
        <v>12.3925269052893</v>
      </c>
      <c r="G120">
        <f>IF(E120&lt;'Planungstool Heizlast'!$B$8,'Planungstool Heizlast'!$B$21,IF(E120&gt;15,'Planungstool Heizlast'!$B$20,'Planungstool Heizlast'!$B$19/(15-'Planungstool Heizlast'!$B$8)*(15-Leistungsdaten!E120)+'Planungstool Heizlast'!$B$20))</f>
        <v>3.6396587105064158</v>
      </c>
      <c r="I120">
        <v>4.6826383981214503</v>
      </c>
      <c r="J120">
        <v>16.747369052505999</v>
      </c>
      <c r="K120">
        <f>IF(I120&lt;'Planungstool Heizlast'!$B$8,'Planungstool Heizlast'!$B$21,IF(I120&gt;15,'Planungstool Heizlast'!$B$20,'Planungstool Heizlast'!$B$19/(15-'Planungstool Heizlast'!$B$8)*(15-Leistungsdaten!I120)+'Planungstool Heizlast'!$B$20))</f>
        <v>3.9665863881993371</v>
      </c>
      <c r="M120">
        <v>7.2772743020412598</v>
      </c>
      <c r="N120">
        <v>21.668028319062699</v>
      </c>
      <c r="O120">
        <f>IF(M120&lt;'Planungstool Heizlast'!$B$8,'Planungstool Heizlast'!$B$21,IF(M120&gt;15,'Planungstool Heizlast'!$B$20,'Planungstool Heizlast'!$B$19/(15-'Planungstool Heizlast'!$B$8)*(15-Leistungsdaten!M120)+'Planungstool Heizlast'!$B$20))</f>
        <v>3.1055472573925473</v>
      </c>
      <c r="Q120">
        <v>7.6681454904395503</v>
      </c>
      <c r="R120">
        <v>32.157369802852401</v>
      </c>
      <c r="S120">
        <f>IF(Q120&lt;'Planungstool Heizlast'!$B$8,'Planungstool Heizlast'!$B$21,IF(Q120&gt;15,'Planungstool Heizlast'!$B$20,'Planungstool Heizlast'!$B$19/(15-'Planungstool Heizlast'!$B$8)*(15-Leistungsdaten!Q120)+'Planungstool Heizlast'!$B$20))</f>
        <v>2.9758352666629677</v>
      </c>
      <c r="U120" s="1">
        <f>IF('Planungstool Heizlast'!$B$4="EU13L",Leistungsdaten!I120,IF('Planungstool Heizlast'!$B$4="EU10L",E120,IF('Planungstool Heizlast'!$B$4="EU08L",A120,IF('Planungstool Heizlast'!$B$4="EU15L",M120,IF('Planungstool Heizlast'!$B$4="EU20L",Q120,"")))))</f>
        <v>5.6677948912210896</v>
      </c>
      <c r="V120" s="1">
        <f>IF(OR('Planungstool Heizlast'!$B$9="Fußbodenheizung 35°C",'Planungstool Heizlast'!$B$9="Niedertemperaturheizkörper 45°C"),IF('Planungstool Heizlast'!$B$4="EU13L",Leistungsdaten!J120,IF('Planungstool Heizlast'!$B$4="EU10L",Leistungsdaten!F120,IF('Planungstool Heizlast'!$B$4="EU08L",Leistungsdaten!B120,IF('Planungstool Heizlast'!$B$4="EU15L",N120,IF('Planungstool Heizlast'!$B$4="EU20L",R120,""))))),IF('Planungstool Heizlast'!$B$4="EU13L",Leistungsdaten!J120,IF('Planungstool Heizlast'!$B$4="EU10L",Leistungsdaten!F120,IF('Planungstool Heizlast'!$B$4="EU08L",Leistungsdaten!B120,IF('Planungstool Heizlast'!$B$4="EU15L",N120,IF('Planungstool Heizlast'!$B$4="EU20L",R120,"")))))*0.9)*'Planungstool Heizlast'!$B$5</f>
        <v>12.3925269052893</v>
      </c>
      <c r="W120" s="1">
        <f>IF('Planungstool Heizlast'!$B$4="EU13L",Leistungsdaten!K120,IF('Planungstool Heizlast'!$B$4="EU10L",Leistungsdaten!G120,IF('Planungstool Heizlast'!$B$4="EU08L",Leistungsdaten!C120,IF('Planungstool Heizlast'!$B$4="EU15L",O120,IF('Planungstool Heizlast'!$B$4="EU20L",S120,"")))))*$B$268</f>
        <v>3.6396587105064158</v>
      </c>
      <c r="X120" s="1">
        <f t="shared" si="2"/>
        <v>8.7528681947828844</v>
      </c>
    </row>
    <row r="121" spans="1:24" x14ac:dyDescent="0.3">
      <c r="A121">
        <v>0.30607267901535401</v>
      </c>
      <c r="B121">
        <v>9.8043436740534506</v>
      </c>
      <c r="C121">
        <f>IF(A121&lt;'Planungstool Heizlast'!$B$8,'Planungstool Heizlast'!$B$21,IF(A121&gt;15,'Planungstool Heizlast'!$B$20,'Planungstool Heizlast'!$B$19/(15-'Planungstool Heizlast'!$B$8)*(15-Leistungsdaten!A121)+'Planungstool Heizlast'!$B$20))</f>
        <v>5.4189652506843808</v>
      </c>
      <c r="E121">
        <v>5.9079756435807598</v>
      </c>
      <c r="F121">
        <v>12.451197375867</v>
      </c>
      <c r="G121">
        <f>IF(E121&lt;'Planungstool Heizlast'!$B$8,'Planungstool Heizlast'!$B$21,IF(E121&gt;15,'Planungstool Heizlast'!$B$20,'Planungstool Heizlast'!$B$19/(15-'Planungstool Heizlast'!$B$8)*(15-Leistungsdaten!E121)+'Planungstool Heizlast'!$B$20))</f>
        <v>3.5599538756446671</v>
      </c>
      <c r="I121">
        <v>4.8996132056392598</v>
      </c>
      <c r="J121">
        <v>16.8585291946466</v>
      </c>
      <c r="K121">
        <f>IF(I121&lt;'Planungstool Heizlast'!$B$8,'Planungstool Heizlast'!$B$21,IF(I121&gt;15,'Planungstool Heizlast'!$B$20,'Planungstool Heizlast'!$B$19/(15-'Planungstool Heizlast'!$B$8)*(15-Leistungsdaten!I121)+'Planungstool Heizlast'!$B$20))</f>
        <v>3.8945825284709401</v>
      </c>
      <c r="M121">
        <v>7.5181117895780902</v>
      </c>
      <c r="N121">
        <v>21.7497780875436</v>
      </c>
      <c r="O121">
        <f>IF(M121&lt;'Planungstool Heizlast'!$B$8,'Planungstool Heizlast'!$B$21,IF(M121&gt;15,'Planungstool Heizlast'!$B$20,'Planungstool Heizlast'!$B$19/(15-'Planungstool Heizlast'!$B$8)*(15-Leistungsdaten!M121)+'Planungstool Heizlast'!$B$20))</f>
        <v>3.0256244826320806</v>
      </c>
      <c r="Q121">
        <v>7.9310813004735099</v>
      </c>
      <c r="R121">
        <v>32.340332638753203</v>
      </c>
      <c r="S121">
        <f>IF(Q121&lt;'Planungstool Heizlast'!$B$8,'Planungstool Heizlast'!$B$21,IF(Q121&gt;15,'Planungstool Heizlast'!$B$20,'Planungstool Heizlast'!$B$19/(15-'Planungstool Heizlast'!$B$8)*(15-Leistungsdaten!Q121)+'Planungstool Heizlast'!$B$20))</f>
        <v>2.8885790851742308</v>
      </c>
      <c r="U121" s="1">
        <f>IF('Planungstool Heizlast'!$B$4="EU13L",Leistungsdaten!I121,IF('Planungstool Heizlast'!$B$4="EU10L",E121,IF('Planungstool Heizlast'!$B$4="EU08L",A121,IF('Planungstool Heizlast'!$B$4="EU15L",M121,IF('Planungstool Heizlast'!$B$4="EU20L",Q121,"")))))</f>
        <v>5.9079756435807598</v>
      </c>
      <c r="V121" s="1">
        <f>IF(OR('Planungstool Heizlast'!$B$9="Fußbodenheizung 35°C",'Planungstool Heizlast'!$B$9="Niedertemperaturheizkörper 45°C"),IF('Planungstool Heizlast'!$B$4="EU13L",Leistungsdaten!J121,IF('Planungstool Heizlast'!$B$4="EU10L",Leistungsdaten!F121,IF('Planungstool Heizlast'!$B$4="EU08L",Leistungsdaten!B121,IF('Planungstool Heizlast'!$B$4="EU15L",N121,IF('Planungstool Heizlast'!$B$4="EU20L",R121,""))))),IF('Planungstool Heizlast'!$B$4="EU13L",Leistungsdaten!J121,IF('Planungstool Heizlast'!$B$4="EU10L",Leistungsdaten!F121,IF('Planungstool Heizlast'!$B$4="EU08L",Leistungsdaten!B121,IF('Planungstool Heizlast'!$B$4="EU15L",N121,IF('Planungstool Heizlast'!$B$4="EU20L",R121,"")))))*0.9)*'Planungstool Heizlast'!$B$5</f>
        <v>12.451197375867</v>
      </c>
      <c r="W121" s="1">
        <f>IF('Planungstool Heizlast'!$B$4="EU13L",Leistungsdaten!K121,IF('Planungstool Heizlast'!$B$4="EU10L",Leistungsdaten!G121,IF('Planungstool Heizlast'!$B$4="EU08L",Leistungsdaten!C121,IF('Planungstool Heizlast'!$B$4="EU15L",O121,IF('Planungstool Heizlast'!$B$4="EU20L",S121,"")))))*$B$268</f>
        <v>3.5599538756446671</v>
      </c>
      <c r="X121" s="1">
        <f t="shared" si="2"/>
        <v>8.891243500222334</v>
      </c>
    </row>
    <row r="122" spans="1:24" x14ac:dyDescent="0.3">
      <c r="A122">
        <v>0.51058467600942303</v>
      </c>
      <c r="B122">
        <v>9.8480932222774893</v>
      </c>
      <c r="C122">
        <f>IF(A122&lt;'Planungstool Heizlast'!$B$8,'Planungstool Heizlast'!$B$21,IF(A122&gt;15,'Planungstool Heizlast'!$B$20,'Planungstool Heizlast'!$B$19/(15-'Planungstool Heizlast'!$B$8)*(15-Leistungsdaten!A122)+'Planungstool Heizlast'!$B$20))</f>
        <v>5.3510972188478894</v>
      </c>
      <c r="E122">
        <v>6.1482540841141997</v>
      </c>
      <c r="F122">
        <v>12.5099599445757</v>
      </c>
      <c r="G122">
        <f>IF(E122&lt;'Planungstool Heizlast'!$B$8,'Planungstool Heizlast'!$B$21,IF(E122&gt;15,'Planungstool Heizlast'!$B$20,'Planungstool Heizlast'!$B$19/(15-'Planungstool Heizlast'!$B$8)*(15-Leistungsdaten!E122)+'Planungstool Heizlast'!$B$20))</f>
        <v>3.4802166226158433</v>
      </c>
      <c r="I122">
        <v>5.09034253351102</v>
      </c>
      <c r="J122">
        <v>16.823243077975</v>
      </c>
      <c r="K122">
        <f>IF(I122&lt;'Planungstool Heizlast'!$B$8,'Planungstool Heizlast'!$B$21,IF(I122&gt;15,'Planungstool Heizlast'!$B$20,'Planungstool Heizlast'!$B$19/(15-'Planungstool Heizlast'!$B$8)*(15-Leistungsdaten!I122)+'Planungstool Heizlast'!$B$20))</f>
        <v>3.8312883242853113</v>
      </c>
      <c r="M122">
        <v>7.7589699306247804</v>
      </c>
      <c r="N122">
        <v>21.831563098269001</v>
      </c>
      <c r="O122">
        <f>IF(M122&lt;'Planungstool Heizlast'!$B$8,'Planungstool Heizlast'!$B$21,IF(M122&gt;15,'Planungstool Heizlast'!$B$20,'Planungstool Heizlast'!$B$19/(15-'Planungstool Heizlast'!$B$8)*(15-Leistungsdaten!M122)+'Planungstool Heizlast'!$B$20))</f>
        <v>2.9456948539310854</v>
      </c>
      <c r="Q122">
        <v>8.1943130831531992</v>
      </c>
      <c r="R122">
        <v>32.524088192016002</v>
      </c>
      <c r="S122">
        <f>IF(Q122&lt;'Planungstool Heizlast'!$B$8,'Planungstool Heizlast'!$B$21,IF(Q122&gt;15,'Planungstool Heizlast'!$B$20,'Planungstool Heizlast'!$B$19/(15-'Planungstool Heizlast'!$B$8)*(15-Leistungsdaten!Q122)+'Planungstool Heizlast'!$B$20))</f>
        <v>2.801224684112861</v>
      </c>
      <c r="U122" s="1">
        <f>IF('Planungstool Heizlast'!$B$4="EU13L",Leistungsdaten!I122,IF('Planungstool Heizlast'!$B$4="EU10L",E122,IF('Planungstool Heizlast'!$B$4="EU08L",A122,IF('Planungstool Heizlast'!$B$4="EU15L",M122,IF('Planungstool Heizlast'!$B$4="EU20L",Q122,"")))))</f>
        <v>6.1482540841141997</v>
      </c>
      <c r="V122" s="1">
        <f>IF(OR('Planungstool Heizlast'!$B$9="Fußbodenheizung 35°C",'Planungstool Heizlast'!$B$9="Niedertemperaturheizkörper 45°C"),IF('Planungstool Heizlast'!$B$4="EU13L",Leistungsdaten!J122,IF('Planungstool Heizlast'!$B$4="EU10L",Leistungsdaten!F122,IF('Planungstool Heizlast'!$B$4="EU08L",Leistungsdaten!B122,IF('Planungstool Heizlast'!$B$4="EU15L",N122,IF('Planungstool Heizlast'!$B$4="EU20L",R122,""))))),IF('Planungstool Heizlast'!$B$4="EU13L",Leistungsdaten!J122,IF('Planungstool Heizlast'!$B$4="EU10L",Leistungsdaten!F122,IF('Planungstool Heizlast'!$B$4="EU08L",Leistungsdaten!B122,IF('Planungstool Heizlast'!$B$4="EU15L",N122,IF('Planungstool Heizlast'!$B$4="EU20L",R122,"")))))*0.9)*'Planungstool Heizlast'!$B$5</f>
        <v>12.5099599445757</v>
      </c>
      <c r="W122" s="1">
        <f>IF('Planungstool Heizlast'!$B$4="EU13L",Leistungsdaten!K122,IF('Planungstool Heizlast'!$B$4="EU10L",Leistungsdaten!G122,IF('Planungstool Heizlast'!$B$4="EU08L",Leistungsdaten!C122,IF('Planungstool Heizlast'!$B$4="EU15L",O122,IF('Planungstool Heizlast'!$B$4="EU20L",S122,"")))))*$B$268</f>
        <v>3.4802166226158433</v>
      </c>
      <c r="X122" s="1">
        <f t="shared" si="2"/>
        <v>9.029743321959856</v>
      </c>
    </row>
    <row r="123" spans="1:24" x14ac:dyDescent="0.3">
      <c r="A123">
        <v>0.73013595822380495</v>
      </c>
      <c r="B123">
        <v>9.9246145041422391</v>
      </c>
      <c r="C123">
        <f>IF(A123&lt;'Planungstool Heizlast'!$B$8,'Planungstool Heizlast'!$B$21,IF(A123&gt;15,'Planungstool Heizlast'!$B$20,'Planungstool Heizlast'!$B$19/(15-'Planungstool Heizlast'!$B$8)*(15-Leistungsdaten!A123)+'Planungstool Heizlast'!$B$20))</f>
        <v>5.2782383468497818</v>
      </c>
      <c r="E123">
        <v>6.3886301236399303</v>
      </c>
      <c r="F123">
        <v>12.5688143734293</v>
      </c>
      <c r="G123">
        <f>IF(E123&lt;'Planungstool Heizlast'!$B$8,'Planungstool Heizlast'!$B$21,IF(E123&gt;15,'Planungstool Heizlast'!$B$20,'Planungstool Heizlast'!$B$19/(15-'Planungstool Heizlast'!$B$8)*(15-Leistungsdaten!E123)+'Planungstool Heizlast'!$B$20))</f>
        <v>3.4004469810151345</v>
      </c>
      <c r="I123">
        <v>5.30682896393383</v>
      </c>
      <c r="J123">
        <v>16.840563998177299</v>
      </c>
      <c r="K123">
        <f>IF(I123&lt;'Planungstool Heizlast'!$B$8,'Planungstool Heizlast'!$B$21,IF(I123&gt;15,'Planungstool Heizlast'!$B$20,'Planungstool Heizlast'!$B$19/(15-'Planungstool Heizlast'!$B$8)*(15-Leistungsdaten!I123)+'Planungstool Heizlast'!$B$20))</f>
        <v>3.7594465342287124</v>
      </c>
      <c r="M123">
        <v>7.9998473609856298</v>
      </c>
      <c r="N123">
        <v>21.913380736030501</v>
      </c>
      <c r="O123">
        <f>IF(M123&lt;'Planungstool Heizlast'!$B$8,'Planungstool Heizlast'!$B$21,IF(M123&gt;15,'Planungstool Heizlast'!$B$20,'Planungstool Heizlast'!$B$19/(15-'Planungstool Heizlast'!$B$8)*(15-Leistungsdaten!M123)+'Planungstool Heizlast'!$B$20))</f>
        <v>2.8657588240027456</v>
      </c>
      <c r="Q123">
        <v>8.4578412895764004</v>
      </c>
      <c r="R123">
        <v>32.708637758958901</v>
      </c>
      <c r="S123">
        <f>IF(Q123&lt;'Planungstool Heizlast'!$B$8,'Planungstool Heizlast'!$B$21,IF(Q123&gt;15,'Planungstool Heizlast'!$B$20,'Planungstool Heizlast'!$B$19/(15-'Planungstool Heizlast'!$B$8)*(15-Leistungsdaten!Q123)+'Planungstool Heizlast'!$B$20))</f>
        <v>2.7137719137804579</v>
      </c>
      <c r="U123" s="1">
        <f>IF('Planungstool Heizlast'!$B$4="EU13L",Leistungsdaten!I123,IF('Planungstool Heizlast'!$B$4="EU10L",E123,IF('Planungstool Heizlast'!$B$4="EU08L",A123,IF('Planungstool Heizlast'!$B$4="EU15L",M123,IF('Planungstool Heizlast'!$B$4="EU20L",Q123,"")))))</f>
        <v>6.3886301236399303</v>
      </c>
      <c r="V123" s="1">
        <f>IF(OR('Planungstool Heizlast'!$B$9="Fußbodenheizung 35°C",'Planungstool Heizlast'!$B$9="Niedertemperaturheizkörper 45°C"),IF('Planungstool Heizlast'!$B$4="EU13L",Leistungsdaten!J123,IF('Planungstool Heizlast'!$B$4="EU10L",Leistungsdaten!F123,IF('Planungstool Heizlast'!$B$4="EU08L",Leistungsdaten!B123,IF('Planungstool Heizlast'!$B$4="EU15L",N123,IF('Planungstool Heizlast'!$B$4="EU20L",R123,""))))),IF('Planungstool Heizlast'!$B$4="EU13L",Leistungsdaten!J123,IF('Planungstool Heizlast'!$B$4="EU10L",Leistungsdaten!F123,IF('Planungstool Heizlast'!$B$4="EU08L",Leistungsdaten!B123,IF('Planungstool Heizlast'!$B$4="EU15L",N123,IF('Planungstool Heizlast'!$B$4="EU20L",R123,"")))))*0.9)*'Planungstool Heizlast'!$B$5</f>
        <v>12.5688143734293</v>
      </c>
      <c r="W123" s="1">
        <f>IF('Planungstool Heizlast'!$B$4="EU13L",Leistungsdaten!K123,IF('Planungstool Heizlast'!$B$4="EU10L",Leistungsdaten!G123,IF('Planungstool Heizlast'!$B$4="EU08L",Leistungsdaten!C123,IF('Planungstool Heizlast'!$B$4="EU15L",O123,IF('Planungstool Heizlast'!$B$4="EU20L",S123,"")))))*$B$268</f>
        <v>3.4004469810151345</v>
      </c>
      <c r="X123" s="1">
        <f t="shared" si="2"/>
        <v>9.1683673924141651</v>
      </c>
    </row>
    <row r="124" spans="1:24" x14ac:dyDescent="0.3">
      <c r="A124">
        <v>0.933905232783107</v>
      </c>
      <c r="B124">
        <v>9.9708110952853293</v>
      </c>
      <c r="C124">
        <f>IF(A124&lt;'Planungstool Heizlast'!$B$8,'Planungstool Heizlast'!$B$21,IF(A124&gt;15,'Planungstool Heizlast'!$B$20,'Planungstool Heizlast'!$B$19/(15-'Planungstool Heizlast'!$B$8)*(15-Leistungsdaten!A124)+'Planungstool Heizlast'!$B$20))</f>
        <v>5.2106167900885385</v>
      </c>
      <c r="E124">
        <v>6.6291036656553999</v>
      </c>
      <c r="F124">
        <v>12.627760413334</v>
      </c>
      <c r="G124">
        <f>IF(E124&lt;'Planungstool Heizlast'!$B$8,'Planungstool Heizlast'!$B$21,IF(E124&gt;15,'Planungstool Heizlast'!$B$20,'Planungstool Heizlast'!$B$19/(15-'Planungstool Heizlast'!$B$8)*(15-Leistungsdaten!E124)+'Planungstool Heizlast'!$B$20))</f>
        <v>3.3206449828672557</v>
      </c>
      <c r="I124">
        <v>5.5231187128124803</v>
      </c>
      <c r="J124">
        <v>16.857480119991202</v>
      </c>
      <c r="K124">
        <f>IF(I124&lt;'Planungstool Heizlast'!$B$8,'Planungstool Heizlast'!$B$21,IF(I124&gt;15,'Planungstool Heizlast'!$B$20,'Planungstool Heizlast'!$B$19/(15-'Planungstool Heizlast'!$B$8)*(15-Leistungsdaten!I124)+'Planungstool Heizlast'!$B$20))</f>
        <v>3.6876700136403935</v>
      </c>
      <c r="M124">
        <v>8.2407427094506307</v>
      </c>
      <c r="N124">
        <v>21.995228372173099</v>
      </c>
      <c r="O124">
        <f>IF(M124&lt;'Planungstool Heizlast'!$B$8,'Planungstool Heizlast'!$B$21,IF(M124&gt;15,'Planungstool Heizlast'!$B$20,'Planungstool Heizlast'!$B$19/(15-'Planungstool Heizlast'!$B$8)*(15-Leistungsdaten!M124)+'Planungstool Heizlast'!$B$20))</f>
        <v>2.7858168478879675</v>
      </c>
      <c r="Q124">
        <v>8.7216663708409303</v>
      </c>
      <c r="R124">
        <v>32.893982635899903</v>
      </c>
      <c r="S124">
        <f>IF(Q124&lt;'Planungstool Heizlast'!$B$8,'Planungstool Heizlast'!$B$21,IF(Q124&gt;15,'Planungstool Heizlast'!$B$20,'Planungstool Heizlast'!$B$19/(15-'Planungstool Heizlast'!$B$8)*(15-Leistungsdaten!Q124)+'Planungstool Heizlast'!$B$20))</f>
        <v>2.6262206244786115</v>
      </c>
      <c r="U124" s="1">
        <f>IF('Planungstool Heizlast'!$B$4="EU13L",Leistungsdaten!I124,IF('Planungstool Heizlast'!$B$4="EU10L",E124,IF('Planungstool Heizlast'!$B$4="EU08L",A124,IF('Planungstool Heizlast'!$B$4="EU15L",M124,IF('Planungstool Heizlast'!$B$4="EU20L",Q124,"")))))</f>
        <v>6.6291036656553999</v>
      </c>
      <c r="V124" s="1">
        <f>IF(OR('Planungstool Heizlast'!$B$9="Fußbodenheizung 35°C",'Planungstool Heizlast'!$B$9="Niedertemperaturheizkörper 45°C"),IF('Planungstool Heizlast'!$B$4="EU13L",Leistungsdaten!J124,IF('Planungstool Heizlast'!$B$4="EU10L",Leistungsdaten!F124,IF('Planungstool Heizlast'!$B$4="EU08L",Leistungsdaten!B124,IF('Planungstool Heizlast'!$B$4="EU15L",N124,IF('Planungstool Heizlast'!$B$4="EU20L",R124,""))))),IF('Planungstool Heizlast'!$B$4="EU13L",Leistungsdaten!J124,IF('Planungstool Heizlast'!$B$4="EU10L",Leistungsdaten!F124,IF('Planungstool Heizlast'!$B$4="EU08L",Leistungsdaten!B124,IF('Planungstool Heizlast'!$B$4="EU15L",N124,IF('Planungstool Heizlast'!$B$4="EU20L",R124,"")))))*0.9)*'Planungstool Heizlast'!$B$5</f>
        <v>12.627760413334</v>
      </c>
      <c r="W124" s="1">
        <f>IF('Planungstool Heizlast'!$B$4="EU13L",Leistungsdaten!K124,IF('Planungstool Heizlast'!$B$4="EU10L",Leistungsdaten!G124,IF('Planungstool Heizlast'!$B$4="EU08L",Leistungsdaten!C124,IF('Planungstool Heizlast'!$B$4="EU15L",O124,IF('Planungstool Heizlast'!$B$4="EU20L",S124,"")))))*$B$268</f>
        <v>3.3206449828672557</v>
      </c>
      <c r="X124" s="1">
        <f t="shared" si="2"/>
        <v>9.3071154304667445</v>
      </c>
    </row>
    <row r="125" spans="1:24" x14ac:dyDescent="0.3">
      <c r="A125">
        <v>1.15296879717588</v>
      </c>
      <c r="B125">
        <v>10.050698049504399</v>
      </c>
      <c r="C125">
        <f>IF(A125&lt;'Planungstool Heizlast'!$B$8,'Planungstool Heizlast'!$B$21,IF(A125&gt;15,'Planungstool Heizlast'!$B$20,'Planungstool Heizlast'!$B$19/(15-'Planungstool Heizlast'!$B$8)*(15-Leistungsdaten!A125)+'Planungstool Heizlast'!$B$20))</f>
        <v>5.1379197689800158</v>
      </c>
      <c r="E125">
        <v>6.8696746063368899</v>
      </c>
      <c r="F125">
        <v>12.6867978040887</v>
      </c>
      <c r="G125">
        <f>IF(E125&lt;'Planungstool Heizlast'!$B$8,'Planungstool Heizlast'!$B$21,IF(E125&gt;15,'Planungstool Heizlast'!$B$20,'Planungstool Heizlast'!$B$19/(15-'Planungstool Heizlast'!$B$8)*(15-Leistungsdaten!E125)+'Planungstool Heizlast'!$B$20))</f>
        <v>3.2408106626264748</v>
      </c>
      <c r="I125">
        <v>5.7128692690234599</v>
      </c>
      <c r="J125">
        <v>16.820260089486201</v>
      </c>
      <c r="K125">
        <f>IF(I125&lt;'Planungstool Heizlast'!$B$8,'Planungstool Heizlast'!$B$21,IF(I125&gt;15,'Planungstool Heizlast'!$B$20,'Planungstool Heizlast'!$B$19/(15-'Planungstool Heizlast'!$B$8)*(15-Leistungsdaten!I125)+'Planungstool Heizlast'!$B$20))</f>
        <v>3.6247006183031978</v>
      </c>
      <c r="M125">
        <v>8.4816545977954494</v>
      </c>
      <c r="N125">
        <v>22.077103364595299</v>
      </c>
      <c r="O125">
        <f>IF(M125&lt;'Planungstool Heizlast'!$B$8,'Planungstool Heizlast'!$B$21,IF(M125&gt;15,'Planungstool Heizlast'!$B$20,'Planungstool Heizlast'!$B$19/(15-'Planungstool Heizlast'!$B$8)*(15-Leistungsdaten!M125)+'Planungstool Heizlast'!$B$20))</f>
        <v>2.7058693829553864</v>
      </c>
      <c r="Q125">
        <v>8.9857887780446006</v>
      </c>
      <c r="R125">
        <v>33.080124119157396</v>
      </c>
      <c r="S125">
        <f>IF(Q125&lt;'Planungstool Heizlast'!$B$8,'Planungstool Heizlast'!$B$21,IF(Q125&gt;15,'Planungstool Heizlast'!$B$20,'Planungstool Heizlast'!$B$19/(15-'Planungstool Heizlast'!$B$8)*(15-Leistungsdaten!Q125)+'Planungstool Heizlast'!$B$20))</f>
        <v>2.5385706665089116</v>
      </c>
      <c r="U125" s="1">
        <f>IF('Planungstool Heizlast'!$B$4="EU13L",Leistungsdaten!I125,IF('Planungstool Heizlast'!$B$4="EU10L",E125,IF('Planungstool Heizlast'!$B$4="EU08L",A125,IF('Planungstool Heizlast'!$B$4="EU15L",M125,IF('Planungstool Heizlast'!$B$4="EU20L",Q125,"")))))</f>
        <v>6.8696746063368899</v>
      </c>
      <c r="V125" s="1">
        <f>IF(OR('Planungstool Heizlast'!$B$9="Fußbodenheizung 35°C",'Planungstool Heizlast'!$B$9="Niedertemperaturheizkörper 45°C"),IF('Planungstool Heizlast'!$B$4="EU13L",Leistungsdaten!J125,IF('Planungstool Heizlast'!$B$4="EU10L",Leistungsdaten!F125,IF('Planungstool Heizlast'!$B$4="EU08L",Leistungsdaten!B125,IF('Planungstool Heizlast'!$B$4="EU15L",N125,IF('Planungstool Heizlast'!$B$4="EU20L",R125,""))))),IF('Planungstool Heizlast'!$B$4="EU13L",Leistungsdaten!J125,IF('Planungstool Heizlast'!$B$4="EU10L",Leistungsdaten!F125,IF('Planungstool Heizlast'!$B$4="EU08L",Leistungsdaten!B125,IF('Planungstool Heizlast'!$B$4="EU15L",N125,IF('Planungstool Heizlast'!$B$4="EU20L",R125,"")))))*0.9)*'Planungstool Heizlast'!$B$5</f>
        <v>12.6867978040887</v>
      </c>
      <c r="W125" s="1">
        <f>IF('Planungstool Heizlast'!$B$4="EU13L",Leistungsdaten!K125,IF('Planungstool Heizlast'!$B$4="EU10L",Leistungsdaten!G125,IF('Planungstool Heizlast'!$B$4="EU08L",Leistungsdaten!C125,IF('Planungstool Heizlast'!$B$4="EU15L",O125,IF('Planungstool Heizlast'!$B$4="EU20L",S125,"")))))*$B$268</f>
        <v>3.2408106626264748</v>
      </c>
      <c r="X125" s="1">
        <f t="shared" si="2"/>
        <v>9.4459871414622256</v>
      </c>
    </row>
    <row r="126" spans="1:24" x14ac:dyDescent="0.3">
      <c r="A126">
        <v>1.37185063095899</v>
      </c>
      <c r="B126">
        <v>10.1325589163408</v>
      </c>
      <c r="C126">
        <f>IF(A126&lt;'Planungstool Heizlast'!$B$8,'Planungstool Heizlast'!$B$21,IF(A126&gt;15,'Planungstool Heizlast'!$B$20,'Planungstool Heizlast'!$B$19/(15-'Planungstool Heizlast'!$B$8)*(15-Leistungsdaten!A126)+'Planungstool Heizlast'!$B$20))</f>
        <v>5.065283055819112</v>
      </c>
      <c r="E126">
        <v>7.1103428345395798</v>
      </c>
      <c r="F126">
        <v>12.7459262743851</v>
      </c>
      <c r="G126">
        <f>IF(E126&lt;'Planungstool Heizlast'!$B$8,'Planungstool Heizlast'!$B$21,IF(E126&gt;15,'Planungstool Heizlast'!$B$20,'Planungstool Heizlast'!$B$19/(15-'Planungstool Heizlast'!$B$8)*(15-Leistungsdaten!E126)+'Planungstool Heizlast'!$B$20))</f>
        <v>3.1609440571765957</v>
      </c>
      <c r="I126">
        <v>5.9286573982735202</v>
      </c>
      <c r="J126">
        <v>16.836170089905298</v>
      </c>
      <c r="K126">
        <f>IF(I126&lt;'Planungstool Heizlast'!$B$8,'Planungstool Heizlast'!$B$21,IF(I126&gt;15,'Planungstool Heizlast'!$B$20,'Planungstool Heizlast'!$B$19/(15-'Planungstool Heizlast'!$B$8)*(15-Leistungsdaten!I126)+'Planungstool Heizlast'!$B$20))</f>
        <v>3.5530905619684359</v>
      </c>
      <c r="M126">
        <v>8.7225816407814101</v>
      </c>
      <c r="N126">
        <v>22.159003057748599</v>
      </c>
      <c r="O126">
        <f>IF(M126&lt;'Planungstool Heizlast'!$B$8,'Planungstool Heizlast'!$B$21,IF(M126&gt;15,'Planungstool Heizlast'!$B$20,'Planungstool Heizlast'!$B$19/(15-'Planungstool Heizlast'!$B$8)*(15-Leistungsdaten!M126)+'Planungstool Heizlast'!$B$20))</f>
        <v>2.6259168889013713</v>
      </c>
      <c r="Q126">
        <v>9.2502089622852104</v>
      </c>
      <c r="R126">
        <v>33.2670635050494</v>
      </c>
      <c r="S126">
        <f>IF(Q126&lt;'Planungstool Heizlast'!$B$8,'Planungstool Heizlast'!$B$21,IF(Q126&gt;15,'Planungstool Heizlast'!$B$20,'Planungstool Heizlast'!$B$19/(15-'Planungstool Heizlast'!$B$8)*(15-Leistungsdaten!Q126)+'Planungstool Heizlast'!$B$20))</f>
        <v>2.4508218901729535</v>
      </c>
      <c r="U126" s="1">
        <f>IF('Planungstool Heizlast'!$B$4="EU13L",Leistungsdaten!I126,IF('Planungstool Heizlast'!$B$4="EU10L",E126,IF('Planungstool Heizlast'!$B$4="EU08L",A126,IF('Planungstool Heizlast'!$B$4="EU15L",M126,IF('Planungstool Heizlast'!$B$4="EU20L",Q126,"")))))</f>
        <v>7.1103428345395798</v>
      </c>
      <c r="V126" s="1">
        <f>IF(OR('Planungstool Heizlast'!$B$9="Fußbodenheizung 35°C",'Planungstool Heizlast'!$B$9="Niedertemperaturheizkörper 45°C"),IF('Planungstool Heizlast'!$B$4="EU13L",Leistungsdaten!J126,IF('Planungstool Heizlast'!$B$4="EU10L",Leistungsdaten!F126,IF('Planungstool Heizlast'!$B$4="EU08L",Leistungsdaten!B126,IF('Planungstool Heizlast'!$B$4="EU15L",N126,IF('Planungstool Heizlast'!$B$4="EU20L",R126,""))))),IF('Planungstool Heizlast'!$B$4="EU13L",Leistungsdaten!J126,IF('Planungstool Heizlast'!$B$4="EU10L",Leistungsdaten!F126,IF('Planungstool Heizlast'!$B$4="EU08L",Leistungsdaten!B126,IF('Planungstool Heizlast'!$B$4="EU15L",N126,IF('Planungstool Heizlast'!$B$4="EU20L",R126,"")))))*0.9)*'Planungstool Heizlast'!$B$5</f>
        <v>12.7459262743851</v>
      </c>
      <c r="W126" s="1">
        <f>IF('Planungstool Heizlast'!$B$4="EU13L",Leistungsdaten!K126,IF('Planungstool Heizlast'!$B$4="EU10L",Leistungsdaten!G126,IF('Planungstool Heizlast'!$B$4="EU08L",Leistungsdaten!C126,IF('Planungstool Heizlast'!$B$4="EU15L",O126,IF('Planungstool Heizlast'!$B$4="EU20L",S126,"")))))*$B$268</f>
        <v>3.1609440571765957</v>
      </c>
      <c r="X126" s="1">
        <f t="shared" si="2"/>
        <v>9.5849822172085055</v>
      </c>
    </row>
    <row r="127" spans="1:24" x14ac:dyDescent="0.3">
      <c r="A127">
        <v>1.57455909675985</v>
      </c>
      <c r="B127">
        <v>10.182859544579101</v>
      </c>
      <c r="C127">
        <f>IF(A127&lt;'Planungstool Heizlast'!$B$8,'Planungstool Heizlast'!$B$21,IF(A127&gt;15,'Planungstool Heizlast'!$B$20,'Planungstool Heizlast'!$B$19/(15-'Planungstool Heizlast'!$B$8)*(15-Leistungsdaten!A127)+'Planungstool Heizlast'!$B$20))</f>
        <v>4.9980135322082395</v>
      </c>
      <c r="E127">
        <v>7.3511082317975198</v>
      </c>
      <c r="F127">
        <v>12.805145541807301</v>
      </c>
      <c r="G127">
        <f>IF(E127&lt;'Planungstool Heizlast'!$B$8,'Planungstool Heizlast'!$B$21,IF(E127&gt;15,'Planungstool Heizlast'!$B$20,'Planungstool Heizlast'!$B$19/(15-'Planungstool Heizlast'!$B$8)*(15-Leistungsdaten!E127)+'Planungstool Heizlast'!$B$20))</f>
        <v>3.0810452058309634</v>
      </c>
      <c r="I127">
        <v>6.1177138210020496</v>
      </c>
      <c r="J127">
        <v>16.797600836860099</v>
      </c>
      <c r="K127">
        <f>IF(I127&lt;'Planungstool Heizlast'!$B$8,'Planungstool Heizlast'!$B$21,IF(I127&gt;15,'Planungstool Heizlast'!$B$20,'Planungstool Heizlast'!$B$19/(15-'Planungstool Heizlast'!$B$8)*(15-Leistungsdaten!I127)+'Planungstool Heizlast'!$B$20))</f>
        <v>3.4903515172902639</v>
      </c>
      <c r="M127">
        <v>8.9635224461555296</v>
      </c>
      <c r="N127">
        <v>22.240924782638</v>
      </c>
      <c r="O127">
        <f>IF(M127&lt;'Planungstool Heizlast'!$B$8,'Planungstool Heizlast'!$B$21,IF(M127&gt;15,'Planungstool Heizlast'!$B$20,'Planungstool Heizlast'!$B$19/(15-'Planungstool Heizlast'!$B$8)*(15-Leistungsdaten!M127)+'Planungstool Heizlast'!$B$20))</f>
        <v>2.5459598277500155</v>
      </c>
      <c r="Q127">
        <v>9.5149273746605907</v>
      </c>
      <c r="R127">
        <v>33.454802089894002</v>
      </c>
      <c r="S127">
        <f>IF(Q127&lt;'Planungstool Heizlast'!$B$8,'Planungstool Heizlast'!$B$21,IF(Q127&gt;15,'Planungstool Heizlast'!$B$20,'Planungstool Heizlast'!$B$19/(15-'Planungstool Heizlast'!$B$8)*(15-Leistungsdaten!Q127)+'Planungstool Heizlast'!$B$20))</f>
        <v>2.3629741457723212</v>
      </c>
      <c r="U127" s="1">
        <f>IF('Planungstool Heizlast'!$B$4="EU13L",Leistungsdaten!I127,IF('Planungstool Heizlast'!$B$4="EU10L",E127,IF('Planungstool Heizlast'!$B$4="EU08L",A127,IF('Planungstool Heizlast'!$B$4="EU15L",M127,IF('Planungstool Heizlast'!$B$4="EU20L",Q127,"")))))</f>
        <v>7.3511082317975198</v>
      </c>
      <c r="V127" s="1">
        <f>IF(OR('Planungstool Heizlast'!$B$9="Fußbodenheizung 35°C",'Planungstool Heizlast'!$B$9="Niedertemperaturheizkörper 45°C"),IF('Planungstool Heizlast'!$B$4="EU13L",Leistungsdaten!J127,IF('Planungstool Heizlast'!$B$4="EU10L",Leistungsdaten!F127,IF('Planungstool Heizlast'!$B$4="EU08L",Leistungsdaten!B127,IF('Planungstool Heizlast'!$B$4="EU15L",N127,IF('Planungstool Heizlast'!$B$4="EU20L",R127,""))))),IF('Planungstool Heizlast'!$B$4="EU13L",Leistungsdaten!J127,IF('Planungstool Heizlast'!$B$4="EU10L",Leistungsdaten!F127,IF('Planungstool Heizlast'!$B$4="EU08L",Leistungsdaten!B127,IF('Planungstool Heizlast'!$B$4="EU15L",N127,IF('Planungstool Heizlast'!$B$4="EU20L",R127,"")))))*0.9)*'Planungstool Heizlast'!$B$5</f>
        <v>12.805145541807301</v>
      </c>
      <c r="W127" s="1">
        <f>IF('Planungstool Heizlast'!$B$4="EU13L",Leistungsdaten!K127,IF('Planungstool Heizlast'!$B$4="EU10L",Leistungsdaten!G127,IF('Planungstool Heizlast'!$B$4="EU08L",Leistungsdaten!C127,IF('Planungstool Heizlast'!$B$4="EU15L",O127,IF('Planungstool Heizlast'!$B$4="EU20L",S127,"")))))*$B$268</f>
        <v>3.0810452058309634</v>
      </c>
      <c r="X127" s="1">
        <f t="shared" si="2"/>
        <v>9.7241003359763383</v>
      </c>
    </row>
    <row r="128" spans="1:24" x14ac:dyDescent="0.3">
      <c r="A128">
        <v>1.79294344496271</v>
      </c>
      <c r="B128">
        <v>10.2683300865096</v>
      </c>
      <c r="C128">
        <f>IF(A128&lt;'Planungstool Heizlast'!$B$8,'Planungstool Heizlast'!$B$21,IF(A128&gt;15,'Planungstool Heizlast'!$B$20,'Planungstool Heizlast'!$B$19/(15-'Planungstool Heizlast'!$B$8)*(15-Leistungsdaten!A128)+'Planungstool Heizlast'!$B$20))</f>
        <v>4.9255419114022834</v>
      </c>
      <c r="E128">
        <v>7.5919706723236198</v>
      </c>
      <c r="F128">
        <v>12.8644553128324</v>
      </c>
      <c r="G128">
        <f>IF(E128&lt;'Planungstool Heizlast'!$B$8,'Planungstool Heizlast'!$B$21,IF(E128&gt;15,'Planungstool Heizlast'!$B$20,'Planungstool Heizlast'!$B$19/(15-'Planungstool Heizlast'!$B$8)*(15-Leistungsdaten!E128)+'Planungstool Heizlast'!$B$20))</f>
        <v>3.0011141503324712</v>
      </c>
      <c r="I128">
        <v>6.3329915043825</v>
      </c>
      <c r="J128">
        <v>16.812496969777602</v>
      </c>
      <c r="K128">
        <f>IF(I128&lt;'Planungstool Heizlast'!$B$8,'Planungstool Heizlast'!$B$21,IF(I128&gt;15,'Planungstool Heizlast'!$B$20,'Planungstool Heizlast'!$B$19/(15-'Planungstool Heizlast'!$B$8)*(15-Leistungsdaten!I128)+'Planungstool Heizlast'!$B$20))</f>
        <v>3.4189108542284568</v>
      </c>
      <c r="M128">
        <v>9.2044756146504891</v>
      </c>
      <c r="N128">
        <v>22.322865856821799</v>
      </c>
      <c r="O128">
        <f>IF(M128&lt;'Planungstool Heizlast'!$B$8,'Planungstool Heizlast'!$B$21,IF(M128&gt;15,'Planungstool Heizlast'!$B$20,'Planungstool Heizlast'!$B$19/(15-'Planungstool Heizlast'!$B$8)*(15-Leistungsdaten!M128)+'Planungstool Heizlast'!$B$20))</f>
        <v>2.465998663853143</v>
      </c>
      <c r="Q128">
        <v>9.7799444662685104</v>
      </c>
      <c r="R128">
        <v>33.6433411700094</v>
      </c>
      <c r="S128">
        <f>IF(Q128&lt;'Planungstool Heizlast'!$B$8,'Planungstool Heizlast'!$B$21,IF(Q128&gt;15,'Planungstool Heizlast'!$B$20,'Planungstool Heizlast'!$B$19/(15-'Planungstool Heizlast'!$B$8)*(15-Leistungsdaten!Q128)+'Planungstool Heizlast'!$B$20))</f>
        <v>2.2750272836086198</v>
      </c>
      <c r="U128" s="1">
        <f>IF('Planungstool Heizlast'!$B$4="EU13L",Leistungsdaten!I128,IF('Planungstool Heizlast'!$B$4="EU10L",E128,IF('Planungstool Heizlast'!$B$4="EU08L",A128,IF('Planungstool Heizlast'!$B$4="EU15L",M128,IF('Planungstool Heizlast'!$B$4="EU20L",Q128,"")))))</f>
        <v>7.5919706723236198</v>
      </c>
      <c r="V128" s="1">
        <f>IF(OR('Planungstool Heizlast'!$B$9="Fußbodenheizung 35°C",'Planungstool Heizlast'!$B$9="Niedertemperaturheizkörper 45°C"),IF('Planungstool Heizlast'!$B$4="EU13L",Leistungsdaten!J128,IF('Planungstool Heizlast'!$B$4="EU10L",Leistungsdaten!F128,IF('Planungstool Heizlast'!$B$4="EU08L",Leistungsdaten!B128,IF('Planungstool Heizlast'!$B$4="EU15L",N128,IF('Planungstool Heizlast'!$B$4="EU20L",R128,""))))),IF('Planungstool Heizlast'!$B$4="EU13L",Leistungsdaten!J128,IF('Planungstool Heizlast'!$B$4="EU10L",Leistungsdaten!F128,IF('Planungstool Heizlast'!$B$4="EU08L",Leistungsdaten!B128,IF('Planungstool Heizlast'!$B$4="EU15L",N128,IF('Planungstool Heizlast'!$B$4="EU20L",R128,"")))))*0.9)*'Planungstool Heizlast'!$B$5</f>
        <v>12.8644553128324</v>
      </c>
      <c r="W128" s="1">
        <f>IF('Planungstool Heizlast'!$B$4="EU13L",Leistungsdaten!K128,IF('Planungstool Heizlast'!$B$4="EU10L",Leistungsdaten!G128,IF('Planungstool Heizlast'!$B$4="EU08L",Leistungsdaten!C128,IF('Planungstool Heizlast'!$B$4="EU15L",O128,IF('Planungstool Heizlast'!$B$4="EU20L",S128,"")))))*$B$268</f>
        <v>3.0011141503324712</v>
      </c>
      <c r="X128" s="1">
        <f t="shared" si="2"/>
        <v>9.8633411624999283</v>
      </c>
    </row>
    <row r="129" spans="1:24" x14ac:dyDescent="0.3">
      <c r="A129">
        <v>1.99489519821474</v>
      </c>
      <c r="B129">
        <v>10.3213675436527</v>
      </c>
      <c r="C129">
        <f>IF(A129&lt;'Planungstool Heizlast'!$B$8,'Planungstool Heizlast'!$B$21,IF(A129&gt;15,'Planungstool Heizlast'!$B$20,'Planungstool Heizlast'!$B$19/(15-'Planungstool Heizlast'!$B$8)*(15-Leistungsdaten!A129)+'Planungstool Heizlast'!$B$20))</f>
        <v>4.8585235055356497</v>
      </c>
      <c r="E129">
        <v>7.8329300230096903</v>
      </c>
      <c r="F129">
        <v>12.9238552828298</v>
      </c>
      <c r="G129">
        <f>IF(E129&lt;'Planungstool Heizlast'!$B$8,'Planungstool Heizlast'!$B$21,IF(E129&gt;15,'Planungstool Heizlast'!$B$20,'Planungstool Heizlast'!$B$19/(15-'Planungstool Heizlast'!$B$8)*(15-Leistungsdaten!E129)+'Planungstool Heizlast'!$B$20))</f>
        <v>2.9211509348535434</v>
      </c>
      <c r="I129">
        <v>6.54806269417909</v>
      </c>
      <c r="J129">
        <v>16.826978696007199</v>
      </c>
      <c r="K129">
        <f>IF(I129&lt;'Planungstool Heizlast'!$B$8,'Planungstool Heizlast'!$B$21,IF(I129&gt;15,'Planungstool Heizlast'!$B$20,'Planungstool Heizlast'!$B$19/(15-'Planungstool Heizlast'!$B$8)*(15-Leistungsdaten!I129)+'Planungstool Heizlast'!$B$20))</f>
        <v>3.3475387167951185</v>
      </c>
      <c r="M129">
        <v>9.4454397399846499</v>
      </c>
      <c r="N129">
        <v>22.404823584411499</v>
      </c>
      <c r="O129">
        <f>IF(M129&lt;'Planungstool Heizlast'!$B$8,'Planungstool Heizlast'!$B$21,IF(M129&gt;15,'Planungstool Heizlast'!$B$20,'Planungstool Heizlast'!$B$19/(15-'Planungstool Heizlast'!$B$8)*(15-Leistungsdaten!M129)+'Planungstool Heizlast'!$B$20))</f>
        <v>2.3860338638903054</v>
      </c>
      <c r="Q129">
        <v>10.045260688206801</v>
      </c>
      <c r="R129">
        <v>33.832682041713802</v>
      </c>
      <c r="S129">
        <f>IF(Q129&lt;'Planungstool Heizlast'!$B$8,'Planungstool Heizlast'!$B$21,IF(Q129&gt;15,'Planungstool Heizlast'!$B$20,'Planungstool Heizlast'!$B$19/(15-'Planungstool Heizlast'!$B$8)*(15-Leistungsdaten!Q129)+'Planungstool Heizlast'!$B$20))</f>
        <v>2.1869811539834334</v>
      </c>
      <c r="U129" s="1">
        <f>IF('Planungstool Heizlast'!$B$4="EU13L",Leistungsdaten!I129,IF('Planungstool Heizlast'!$B$4="EU10L",E129,IF('Planungstool Heizlast'!$B$4="EU08L",A129,IF('Planungstool Heizlast'!$B$4="EU15L",M129,IF('Planungstool Heizlast'!$B$4="EU20L",Q129,"")))))</f>
        <v>7.8329300230096903</v>
      </c>
      <c r="V129" s="1">
        <f>IF(OR('Planungstool Heizlast'!$B$9="Fußbodenheizung 35°C",'Planungstool Heizlast'!$B$9="Niedertemperaturheizkörper 45°C"),IF('Planungstool Heizlast'!$B$4="EU13L",Leistungsdaten!J129,IF('Planungstool Heizlast'!$B$4="EU10L",Leistungsdaten!F129,IF('Planungstool Heizlast'!$B$4="EU08L",Leistungsdaten!B129,IF('Planungstool Heizlast'!$B$4="EU15L",N129,IF('Planungstool Heizlast'!$B$4="EU20L",R129,""))))),IF('Planungstool Heizlast'!$B$4="EU13L",Leistungsdaten!J129,IF('Planungstool Heizlast'!$B$4="EU10L",Leistungsdaten!F129,IF('Planungstool Heizlast'!$B$4="EU08L",Leistungsdaten!B129,IF('Planungstool Heizlast'!$B$4="EU15L",N129,IF('Planungstool Heizlast'!$B$4="EU20L",R129,"")))))*0.9)*'Planungstool Heizlast'!$B$5</f>
        <v>12.9238552828298</v>
      </c>
      <c r="W129" s="1">
        <f>IF('Planungstool Heizlast'!$B$4="EU13L",Leistungsdaten!K129,IF('Planungstool Heizlast'!$B$4="EU10L",Leistungsdaten!G129,IF('Planungstool Heizlast'!$B$4="EU08L",Leistungsdaten!C129,IF('Planungstool Heizlast'!$B$4="EU15L",O129,IF('Planungstool Heizlast'!$B$4="EU20L",S129,"")))))*$B$268</f>
        <v>2.9211509348535434</v>
      </c>
      <c r="X129" s="1">
        <f t="shared" si="2"/>
        <v>10.002704347976257</v>
      </c>
    </row>
    <row r="130" spans="1:24" x14ac:dyDescent="0.3">
      <c r="A130">
        <v>2.21277589514002</v>
      </c>
      <c r="B130">
        <v>10.4106065336625</v>
      </c>
      <c r="C130">
        <f>IF(A130&lt;'Planungstool Heizlast'!$B$8,'Planungstool Heizlast'!$B$21,IF(A130&gt;15,'Planungstool Heizlast'!$B$20,'Planungstool Heizlast'!$B$19/(15-'Planungstool Heizlast'!$B$8)*(15-Leistungsdaten!A130)+'Planungstool Heizlast'!$B$20))</f>
        <v>4.7862190231931754</v>
      </c>
      <c r="E130">
        <v>8.0739861434263798</v>
      </c>
      <c r="F130">
        <v>12.9833451360617</v>
      </c>
      <c r="G130">
        <f>IF(E130&lt;'Planungstool Heizlast'!$B$8,'Planungstool Heizlast'!$B$21,IF(E130&gt;15,'Planungstool Heizlast'!$B$20,'Planungstool Heizlast'!$B$19/(15-'Planungstool Heizlast'!$B$8)*(15-Leistungsdaten!E130)+'Planungstool Heizlast'!$B$20))</f>
        <v>2.8411556059961587</v>
      </c>
      <c r="I130">
        <v>6.7361015351102296</v>
      </c>
      <c r="J130">
        <v>16.7864453475086</v>
      </c>
      <c r="K130">
        <f>IF(I130&lt;'Planungstool Heizlast'!$B$8,'Planungstool Heizlast'!$B$21,IF(I130&gt;15,'Planungstool Heizlast'!$B$20,'Planungstool Heizlast'!$B$19/(15-'Planungstool Heizlast'!$B$8)*(15-Leistungsdaten!I130)+'Planungstool Heizlast'!$B$20))</f>
        <v>3.2851373602469174</v>
      </c>
      <c r="M130">
        <v>9.6864134088620393</v>
      </c>
      <c r="N130">
        <v>22.486795256072</v>
      </c>
      <c r="O130">
        <f>IF(M130&lt;'Planungstool Heizlast'!$B$8,'Planungstool Heizlast'!$B$21,IF(M130&gt;15,'Planungstool Heizlast'!$B$20,'Planungstool Heizlast'!$B$19/(15-'Planungstool Heizlast'!$B$8)*(15-Leistungsdaten!M130)+'Planungstool Heizlast'!$B$20))</f>
        <v>2.3060658968687857</v>
      </c>
      <c r="Q130">
        <v>10.3108764915733</v>
      </c>
      <c r="R130">
        <v>34.0228260013252</v>
      </c>
      <c r="S130">
        <f>IF(Q130&lt;'Planungstool Heizlast'!$B$8,'Planungstool Heizlast'!$B$21,IF(Q130&gt;15,'Planungstool Heizlast'!$B$20,'Planungstool Heizlast'!$B$19/(15-'Planungstool Heizlast'!$B$8)*(15-Leistungsdaten!Q130)+'Planungstool Heizlast'!$B$20))</f>
        <v>2.0988356071983434</v>
      </c>
      <c r="U130" s="1">
        <f>IF('Planungstool Heizlast'!$B$4="EU13L",Leistungsdaten!I130,IF('Planungstool Heizlast'!$B$4="EU10L",E130,IF('Planungstool Heizlast'!$B$4="EU08L",A130,IF('Planungstool Heizlast'!$B$4="EU15L",M130,IF('Planungstool Heizlast'!$B$4="EU20L",Q130,"")))))</f>
        <v>8.0739861434263798</v>
      </c>
      <c r="V130" s="1">
        <f>IF(OR('Planungstool Heizlast'!$B$9="Fußbodenheizung 35°C",'Planungstool Heizlast'!$B$9="Niedertemperaturheizkörper 45°C"),IF('Planungstool Heizlast'!$B$4="EU13L",Leistungsdaten!J130,IF('Planungstool Heizlast'!$B$4="EU10L",Leistungsdaten!F130,IF('Planungstool Heizlast'!$B$4="EU08L",Leistungsdaten!B130,IF('Planungstool Heizlast'!$B$4="EU15L",N130,IF('Planungstool Heizlast'!$B$4="EU20L",R130,""))))),IF('Planungstool Heizlast'!$B$4="EU13L",Leistungsdaten!J130,IF('Planungstool Heizlast'!$B$4="EU10L",Leistungsdaten!F130,IF('Planungstool Heizlast'!$B$4="EU08L",Leistungsdaten!B130,IF('Planungstool Heizlast'!$B$4="EU15L",N130,IF('Planungstool Heizlast'!$B$4="EU20L",R130,"")))))*0.9)*'Planungstool Heizlast'!$B$5</f>
        <v>12.9833451360617</v>
      </c>
      <c r="W130" s="1">
        <f>IF('Planungstool Heizlast'!$B$4="EU13L",Leistungsdaten!K130,IF('Planungstool Heizlast'!$B$4="EU10L",Leistungsdaten!G130,IF('Planungstool Heizlast'!$B$4="EU08L",Leistungsdaten!C130,IF('Planungstool Heizlast'!$B$4="EU15L",O130,IF('Planungstool Heizlast'!$B$4="EU20L",S130,"")))))*$B$268</f>
        <v>2.8411556059961587</v>
      </c>
      <c r="X130" s="1">
        <f t="shared" si="2"/>
        <v>10.142189530065542</v>
      </c>
    </row>
    <row r="131" spans="1:24" x14ac:dyDescent="0.3">
      <c r="A131">
        <v>2.4304667191618599</v>
      </c>
      <c r="B131">
        <v>10.5020546633815</v>
      </c>
      <c r="C131">
        <f>IF(A131&lt;'Planungstool Heizlast'!$B$8,'Planungstool Heizlast'!$B$21,IF(A131&gt;15,'Planungstool Heizlast'!$B$20,'Planungstool Heizlast'!$B$19/(15-'Planungstool Heizlast'!$B$8)*(15-Leistungsdaten!A131)+'Planungstool Heizlast'!$B$20))</f>
        <v>4.7139775508474004</v>
      </c>
      <c r="E131">
        <v>8.3151388858232504</v>
      </c>
      <c r="F131">
        <v>13.0429245456831</v>
      </c>
      <c r="G131">
        <f>IF(E131&lt;'Planungstool Heizlast'!$B$8,'Planungstool Heizlast'!$B$21,IF(E131&gt;15,'Planungstool Heizlast'!$B$20,'Planungstool Heizlast'!$B$19/(15-'Planungstool Heizlast'!$B$8)*(15-Leistungsdaten!E131)+'Planungstool Heizlast'!$B$20))</f>
        <v>2.7611282127918235</v>
      </c>
      <c r="I131">
        <v>6.9506498923553002</v>
      </c>
      <c r="J131">
        <v>16.7999022700468</v>
      </c>
      <c r="K131">
        <f>IF(I131&lt;'Planungstool Heizlast'!$B$8,'Planungstool Heizlast'!$B$21,IF(I131&gt;15,'Planungstool Heizlast'!$B$20,'Planungstool Heizlast'!$B$19/(15-'Planungstool Heizlast'!$B$8)*(15-Leistungsdaten!I131)+'Planungstool Heizlast'!$B$20))</f>
        <v>3.2139387266508757</v>
      </c>
      <c r="M131">
        <v>9.9273952009723807</v>
      </c>
      <c r="N131">
        <v>22.5687781490216</v>
      </c>
      <c r="O131">
        <f>IF(M131&lt;'Planungstool Heizlast'!$B$8,'Planungstool Heizlast'!$B$21,IF(M131&gt;15,'Planungstool Heizlast'!$B$20,'Planungstool Heizlast'!$B$19/(15-'Planungstool Heizlast'!$B$8)*(15-Leistungsdaten!M131)+'Planungstool Heizlast'!$B$20))</f>
        <v>2.2260952341235885</v>
      </c>
      <c r="Q131">
        <v>10.5767923274657</v>
      </c>
      <c r="R131">
        <v>34.213774345161902</v>
      </c>
      <c r="S131">
        <f>IF(Q131&lt;'Planungstool Heizlast'!$B$8,'Planungstool Heizlast'!$B$21,IF(Q131&gt;15,'Planungstool Heizlast'!$B$20,'Planungstool Heizlast'!$B$19/(15-'Planungstool Heizlast'!$B$8)*(15-Leistungsdaten!Q131)+'Planungstool Heizlast'!$B$20))</f>
        <v>2.0105904935549805</v>
      </c>
      <c r="U131" s="1">
        <f>IF('Planungstool Heizlast'!$B$4="EU13L",Leistungsdaten!I131,IF('Planungstool Heizlast'!$B$4="EU10L",E131,IF('Planungstool Heizlast'!$B$4="EU08L",A131,IF('Planungstool Heizlast'!$B$4="EU15L",M131,IF('Planungstool Heizlast'!$B$4="EU20L",Q131,"")))))</f>
        <v>8.3151388858232504</v>
      </c>
      <c r="V131" s="1">
        <f>IF(OR('Planungstool Heizlast'!$B$9="Fußbodenheizung 35°C",'Planungstool Heizlast'!$B$9="Niedertemperaturheizkörper 45°C"),IF('Planungstool Heizlast'!$B$4="EU13L",Leistungsdaten!J131,IF('Planungstool Heizlast'!$B$4="EU10L",Leistungsdaten!F131,IF('Planungstool Heizlast'!$B$4="EU08L",Leistungsdaten!B131,IF('Planungstool Heizlast'!$B$4="EU15L",N131,IF('Planungstool Heizlast'!$B$4="EU20L",R131,""))))),IF('Planungstool Heizlast'!$B$4="EU13L",Leistungsdaten!J131,IF('Planungstool Heizlast'!$B$4="EU10L",Leistungsdaten!F131,IF('Planungstool Heizlast'!$B$4="EU08L",Leistungsdaten!B131,IF('Planungstool Heizlast'!$B$4="EU15L",N131,IF('Planungstool Heizlast'!$B$4="EU20L",R131,"")))))*0.9)*'Planungstool Heizlast'!$B$5</f>
        <v>13.0429245456831</v>
      </c>
      <c r="W131" s="1">
        <f>IF('Planungstool Heizlast'!$B$4="EU13L",Leistungsdaten!K131,IF('Planungstool Heizlast'!$B$4="EU10L",Leistungsdaten!G131,IF('Planungstool Heizlast'!$B$4="EU08L",Leistungsdaten!C131,IF('Planungstool Heizlast'!$B$4="EU15L",O131,IF('Planungstool Heizlast'!$B$4="EU20L",S131,"")))))*$B$268</f>
        <v>2.7611282127918235</v>
      </c>
      <c r="X131" s="1">
        <f t="shared" si="2"/>
        <v>10.281796332891275</v>
      </c>
    </row>
    <row r="132" spans="1:24" x14ac:dyDescent="0.3">
      <c r="A132">
        <v>2.63133696759916</v>
      </c>
      <c r="B132">
        <v>10.5596623427514</v>
      </c>
      <c r="C132">
        <f>IF(A132&lt;'Planungstool Heizlast'!$B$8,'Planungstool Heizlast'!$B$21,IF(A132&gt;15,'Planungstool Heizlast'!$B$20,'Planungstool Heizlast'!$B$19/(15-'Planungstool Heizlast'!$B$8)*(15-Leistungsdaten!A132)+'Planungstool Heizlast'!$B$20))</f>
        <v>4.6473180461908488</v>
      </c>
      <c r="E132">
        <v>8.5563880951286997</v>
      </c>
      <c r="F132">
        <v>13.102593173741401</v>
      </c>
      <c r="G132">
        <f>IF(E132&lt;'Planungstool Heizlast'!$B$8,'Planungstool Heizlast'!$B$21,IF(E132&gt;15,'Planungstool Heizlast'!$B$20,'Planungstool Heizlast'!$B$19/(15-'Planungstool Heizlast'!$B$8)*(15-Leistungsdaten!E132)+'Planungstool Heizlast'!$B$20))</f>
        <v>2.6810688067016004</v>
      </c>
      <c r="I132">
        <v>7.1379685535836597</v>
      </c>
      <c r="J132">
        <v>16.758000659330499</v>
      </c>
      <c r="K132">
        <f>IF(I132&lt;'Planungstool Heizlast'!$B$8,'Planungstool Heizlast'!$B$21,IF(I132&gt;15,'Planungstool Heizlast'!$B$20,'Planungstool Heizlast'!$B$19/(15-'Planungstool Heizlast'!$B$8)*(15-Leistungsdaten!I132)+'Planungstool Heizlast'!$B$20))</f>
        <v>3.1517763642923295</v>
      </c>
      <c r="M132">
        <v>10.168383688991099</v>
      </c>
      <c r="N132">
        <v>22.650769527031699</v>
      </c>
      <c r="O132">
        <f>IF(M132&lt;'Planungstool Heizlast'!$B$8,'Planungstool Heizlast'!$B$21,IF(M132&gt;15,'Planungstool Heizlast'!$B$20,'Planungstool Heizlast'!$B$19/(15-'Planungstool Heizlast'!$B$8)*(15-Leistungsdaten!M132)+'Planungstool Heizlast'!$B$20))</f>
        <v>2.1461223493174382</v>
      </c>
      <c r="Q132">
        <v>10.843008646982</v>
      </c>
      <c r="R132">
        <v>34.405528369541997</v>
      </c>
      <c r="S132">
        <f>IF(Q132&lt;'Planungstool Heizlast'!$B$8,'Planungstool Heizlast'!$B$21,IF(Q132&gt;15,'Planungstool Heizlast'!$B$20,'Planungstool Heizlast'!$B$19/(15-'Planungstool Heizlast'!$B$8)*(15-Leistungsdaten!Q132)+'Planungstool Heizlast'!$B$20))</f>
        <v>1.922245663354873</v>
      </c>
      <c r="U132" s="1">
        <f>IF('Planungstool Heizlast'!$B$4="EU13L",Leistungsdaten!I132,IF('Planungstool Heizlast'!$B$4="EU10L",E132,IF('Planungstool Heizlast'!$B$4="EU08L",A132,IF('Planungstool Heizlast'!$B$4="EU15L",M132,IF('Planungstool Heizlast'!$B$4="EU20L",Q132,"")))))</f>
        <v>8.5563880951286997</v>
      </c>
      <c r="V132" s="1">
        <f>IF(OR('Planungstool Heizlast'!$B$9="Fußbodenheizung 35°C",'Planungstool Heizlast'!$B$9="Niedertemperaturheizkörper 45°C"),IF('Planungstool Heizlast'!$B$4="EU13L",Leistungsdaten!J132,IF('Planungstool Heizlast'!$B$4="EU10L",Leistungsdaten!F132,IF('Planungstool Heizlast'!$B$4="EU08L",Leistungsdaten!B132,IF('Planungstool Heizlast'!$B$4="EU15L",N132,IF('Planungstool Heizlast'!$B$4="EU20L",R132,""))))),IF('Planungstool Heizlast'!$B$4="EU13L",Leistungsdaten!J132,IF('Planungstool Heizlast'!$B$4="EU10L",Leistungsdaten!F132,IF('Planungstool Heizlast'!$B$4="EU08L",Leistungsdaten!B132,IF('Planungstool Heizlast'!$B$4="EU15L",N132,IF('Planungstool Heizlast'!$B$4="EU20L",R132,"")))))*0.9)*'Planungstool Heizlast'!$B$5</f>
        <v>13.102593173741401</v>
      </c>
      <c r="W132" s="1">
        <f>IF('Planungstool Heizlast'!$B$4="EU13L",Leistungsdaten!K132,IF('Planungstool Heizlast'!$B$4="EU10L",Leistungsdaten!G132,IF('Planungstool Heizlast'!$B$4="EU08L",Leistungsdaten!C132,IF('Planungstool Heizlast'!$B$4="EU15L",O132,IF('Planungstool Heizlast'!$B$4="EU20L",S132,"")))))*$B$268</f>
        <v>2.6810688067016004</v>
      </c>
      <c r="X132" s="1">
        <f t="shared" si="2"/>
        <v>10.421524367039801</v>
      </c>
    </row>
    <row r="133" spans="1:24" x14ac:dyDescent="0.3">
      <c r="A133">
        <v>2.8485150935905201</v>
      </c>
      <c r="B133">
        <v>10.6551352788985</v>
      </c>
      <c r="C133">
        <f>IF(A133&lt;'Planungstool Heizlast'!$B$8,'Planungstool Heizlast'!$B$21,IF(A133&gt;15,'Planungstool Heizlast'!$B$20,'Planungstool Heizlast'!$B$19/(15-'Planungstool Heizlast'!$B$8)*(15-Leistungsdaten!A133)+'Planungstool Heizlast'!$B$20))</f>
        <v>4.5752467145056048</v>
      </c>
      <c r="E133">
        <v>8.7977336089500202</v>
      </c>
      <c r="F133">
        <v>13.1623506711767</v>
      </c>
      <c r="G133">
        <f>IF(E133&lt;'Planungstool Heizlast'!$B$8,'Planungstool Heizlast'!$B$21,IF(E133&gt;15,'Planungstool Heizlast'!$B$20,'Planungstool Heizlast'!$B$19/(15-'Planungstool Heizlast'!$B$8)*(15-Leistungsdaten!E133)+'Planungstool Heizlast'!$B$20))</f>
        <v>2.6009774416160849</v>
      </c>
      <c r="I133">
        <v>7.3519858493429</v>
      </c>
      <c r="J133">
        <v>16.7704259382831</v>
      </c>
      <c r="K133">
        <f>IF(I133&lt;'Planungstool Heizlast'!$B$8,'Planungstool Heizlast'!$B$21,IF(I133&gt;15,'Planungstool Heizlast'!$B$20,'Planungstool Heizlast'!$B$19/(15-'Planungstool Heizlast'!$B$8)*(15-Leistungsdaten!I133)+'Planungstool Heizlast'!$B$20))</f>
        <v>3.0807539653346327</v>
      </c>
      <c r="M133">
        <v>10.409377438579099</v>
      </c>
      <c r="N133">
        <v>22.732766640426998</v>
      </c>
      <c r="O133">
        <f>IF(M133&lt;'Planungstool Heizlast'!$B$8,'Planungstool Heizlast'!$B$21,IF(M133&gt;15,'Planungstool Heizlast'!$B$20,'Planungstool Heizlast'!$B$19/(15-'Planungstool Heizlast'!$B$8)*(15-Leistungsdaten!M133)+'Planungstool Heizlast'!$B$20))</f>
        <v>2.0661477184408534</v>
      </c>
      <c r="Q133">
        <v>11.109525901219801</v>
      </c>
      <c r="R133">
        <v>34.598089370783597</v>
      </c>
      <c r="S133">
        <f>IF(Q133&lt;'Planungstool Heizlast'!$B$8,'Planungstool Heizlast'!$B$21,IF(Q133&gt;15,'Planungstool Heizlast'!$B$20,'Planungstool Heizlast'!$B$19/(15-'Planungstool Heizlast'!$B$8)*(15-Leistungsdaten!Q133)+'Planungstool Heizlast'!$B$20))</f>
        <v>1.8338009668996818</v>
      </c>
      <c r="U133" s="1">
        <f>IF('Planungstool Heizlast'!$B$4="EU13L",Leistungsdaten!I133,IF('Planungstool Heizlast'!$B$4="EU10L",E133,IF('Planungstool Heizlast'!$B$4="EU08L",A133,IF('Planungstool Heizlast'!$B$4="EU15L",M133,IF('Planungstool Heizlast'!$B$4="EU20L",Q133,"")))))</f>
        <v>8.7977336089500202</v>
      </c>
      <c r="V133" s="1">
        <f>IF(OR('Planungstool Heizlast'!$B$9="Fußbodenheizung 35°C",'Planungstool Heizlast'!$B$9="Niedertemperaturheizkörper 45°C"),IF('Planungstool Heizlast'!$B$4="EU13L",Leistungsdaten!J133,IF('Planungstool Heizlast'!$B$4="EU10L",Leistungsdaten!F133,IF('Planungstool Heizlast'!$B$4="EU08L",Leistungsdaten!B133,IF('Planungstool Heizlast'!$B$4="EU15L",N133,IF('Planungstool Heizlast'!$B$4="EU20L",R133,""))))),IF('Planungstool Heizlast'!$B$4="EU13L",Leistungsdaten!J133,IF('Planungstool Heizlast'!$B$4="EU10L",Leistungsdaten!F133,IF('Planungstool Heizlast'!$B$4="EU08L",Leistungsdaten!B133,IF('Planungstool Heizlast'!$B$4="EU15L",N133,IF('Planungstool Heizlast'!$B$4="EU20L",R133,"")))))*0.9)*'Planungstool Heizlast'!$B$5</f>
        <v>13.1623506711767</v>
      </c>
      <c r="W133" s="1">
        <f>IF('Planungstool Heizlast'!$B$4="EU13L",Leistungsdaten!K133,IF('Planungstool Heizlast'!$B$4="EU10L",Leistungsdaten!G133,IF('Planungstool Heizlast'!$B$4="EU08L",Leistungsdaten!C133,IF('Planungstool Heizlast'!$B$4="EU15L",O133,IF('Planungstool Heizlast'!$B$4="EU20L",S133,"")))))*$B$268</f>
        <v>2.6009774416160849</v>
      </c>
      <c r="X133" s="1">
        <f t="shared" si="2"/>
        <v>10.561373229560616</v>
      </c>
    </row>
    <row r="134" spans="1:24" x14ac:dyDescent="0.3">
      <c r="A134">
        <v>3.0486160933740098</v>
      </c>
      <c r="B134">
        <v>10.715774063855401</v>
      </c>
      <c r="C134">
        <f>IF(A134&lt;'Planungstool Heizlast'!$B$8,'Planungstool Heizlast'!$B$21,IF(A134&gt;15,'Planungstool Heizlast'!$B$20,'Planungstool Heizlast'!$B$19/(15-'Planungstool Heizlast'!$B$8)*(15-Leistungsdaten!A134)+'Planungstool Heizlast'!$B$20))</f>
        <v>4.5088424877442108</v>
      </c>
      <c r="E134">
        <v>9.0391752575733904</v>
      </c>
      <c r="F134">
        <v>13.222196677822</v>
      </c>
      <c r="G134">
        <f>IF(E134&lt;'Planungstool Heizlast'!$B$8,'Planungstool Heizlast'!$B$21,IF(E134&gt;15,'Planungstool Heizlast'!$B$20,'Planungstool Heizlast'!$B$19/(15-'Planungstool Heizlast'!$B$8)*(15-Leistungsdaten!E134)+'Planungstool Heizlast'!$B$20))</f>
        <v>2.5208541738554109</v>
      </c>
      <c r="I134">
        <v>7.5657874683323403</v>
      </c>
      <c r="J134">
        <v>16.782428156322698</v>
      </c>
      <c r="K134">
        <f>IF(I134&lt;'Planungstool Heizlast'!$B$8,'Planungstool Heizlast'!$B$21,IF(I134&gt;15,'Planungstool Heizlast'!$B$20,'Planungstool Heizlast'!$B$19/(15-'Planungstool Heizlast'!$B$8)*(15-Leistungsdaten!I134)+'Planungstool Heizlast'!$B$20))</f>
        <v>3.0098031394782425</v>
      </c>
      <c r="M134">
        <v>10.6503750083833</v>
      </c>
      <c r="N134">
        <v>22.8147667260858</v>
      </c>
      <c r="O134">
        <f>IF(M134&lt;'Planungstool Heizlast'!$B$8,'Planungstool Heizlast'!$B$21,IF(M134&gt;15,'Planungstool Heizlast'!$B$20,'Planungstool Heizlast'!$B$19/(15-'Planungstool Heizlast'!$B$8)*(15-Leistungsdaten!M134)+'Planungstool Heizlast'!$B$20))</f>
        <v>1.986171819811968</v>
      </c>
      <c r="Q134">
        <v>11.376344541277</v>
      </c>
      <c r="R134">
        <v>34.791458645204798</v>
      </c>
      <c r="S134">
        <f>IF(Q134&lt;'Planungstool Heizlast'!$B$8,'Planungstool Heizlast'!$B$21,IF(Q134&gt;15,'Planungstool Heizlast'!$B$20,'Planungstool Heizlast'!$B$19/(15-'Planungstool Heizlast'!$B$8)*(15-Leistungsdaten!Q134)+'Planungstool Heizlast'!$B$20))</f>
        <v>1.7452562544909689</v>
      </c>
      <c r="U134" s="1">
        <f>IF('Planungstool Heizlast'!$B$4="EU13L",Leistungsdaten!I134,IF('Planungstool Heizlast'!$B$4="EU10L",E134,IF('Planungstool Heizlast'!$B$4="EU08L",A134,IF('Planungstool Heizlast'!$B$4="EU15L",M134,IF('Planungstool Heizlast'!$B$4="EU20L",Q134,"")))))</f>
        <v>9.0391752575733904</v>
      </c>
      <c r="V134" s="1">
        <f>IF(OR('Planungstool Heizlast'!$B$9="Fußbodenheizung 35°C",'Planungstool Heizlast'!$B$9="Niedertemperaturheizkörper 45°C"),IF('Planungstool Heizlast'!$B$4="EU13L",Leistungsdaten!J134,IF('Planungstool Heizlast'!$B$4="EU10L",Leistungsdaten!F134,IF('Planungstool Heizlast'!$B$4="EU08L",Leistungsdaten!B134,IF('Planungstool Heizlast'!$B$4="EU15L",N134,IF('Planungstool Heizlast'!$B$4="EU20L",R134,""))))),IF('Planungstool Heizlast'!$B$4="EU13L",Leistungsdaten!J134,IF('Planungstool Heizlast'!$B$4="EU10L",Leistungsdaten!F134,IF('Planungstool Heizlast'!$B$4="EU08L",Leistungsdaten!B134,IF('Planungstool Heizlast'!$B$4="EU15L",N134,IF('Planungstool Heizlast'!$B$4="EU20L",R134,"")))))*0.9)*'Planungstool Heizlast'!$B$5</f>
        <v>13.222196677822</v>
      </c>
      <c r="W134" s="1">
        <f>IF('Planungstool Heizlast'!$B$4="EU13L",Leistungsdaten!K134,IF('Planungstool Heizlast'!$B$4="EU10L",Leistungsdaten!G134,IF('Planungstool Heizlast'!$B$4="EU08L",Leistungsdaten!C134,IF('Planungstool Heizlast'!$B$4="EU15L",O134,IF('Planungstool Heizlast'!$B$4="EU20L",S134,"")))))*$B$268</f>
        <v>2.5208541738554109</v>
      </c>
      <c r="X134" s="1">
        <f t="shared" si="2"/>
        <v>10.70134250396659</v>
      </c>
    </row>
    <row r="135" spans="1:24" x14ac:dyDescent="0.3">
      <c r="A135">
        <v>3.2652758541803601</v>
      </c>
      <c r="B135">
        <v>10.7535754846953</v>
      </c>
      <c r="C135">
        <f>IF(A135&lt;'Planungstool Heizlast'!$B$8,'Planungstool Heizlast'!$B$21,IF(A135&gt;15,'Planungstool Heizlast'!$B$20,'Planungstool Heizlast'!$B$19/(15-'Planungstool Heizlast'!$B$8)*(15-Leistungsdaten!A135)+'Planungstool Heizlast'!$B$20))</f>
        <v>4.4369431773848369</v>
      </c>
      <c r="E135">
        <v>9.2807128639638403</v>
      </c>
      <c r="F135">
        <v>13.2821308224025</v>
      </c>
      <c r="G135">
        <f>IF(E135&lt;'Planungstool Heizlast'!$B$8,'Planungstool Heizlast'!$B$21,IF(E135&gt;15,'Planungstool Heizlast'!$B$20,'Planungstool Heizlast'!$B$19/(15-'Planungstool Heizlast'!$B$8)*(15-Leistungsdaten!E135)+'Planungstool Heizlast'!$B$20))</f>
        <v>2.4406990621692621</v>
      </c>
      <c r="I135">
        <v>7.7520524334484797</v>
      </c>
      <c r="J135">
        <v>16.738536358538099</v>
      </c>
      <c r="K135">
        <f>IF(I135&lt;'Planungstool Heizlast'!$B$8,'Planungstool Heizlast'!$B$21,IF(I135&gt;15,'Planungstool Heizlast'!$B$20,'Planungstool Heizlast'!$B$19/(15-'Planungstool Heizlast'!$B$8)*(15-Leistungsdaten!I135)+'Planungstool Heizlast'!$B$20))</f>
        <v>2.9479904499131813</v>
      </c>
      <c r="M135">
        <v>10.8913749500361</v>
      </c>
      <c r="N135">
        <v>22.8967670074395</v>
      </c>
      <c r="O135">
        <f>IF(M135&lt;'Planungstool Heizlast'!$B$8,'Planungstool Heizlast'!$B$21,IF(M135&gt;15,'Planungstool Heizlast'!$B$20,'Planungstool Heizlast'!$B$19/(15-'Planungstool Heizlast'!$B$8)*(15-Leistungsdaten!M135)+'Planungstool Heizlast'!$B$20))</f>
        <v>1.9061951340767089</v>
      </c>
      <c r="Q135">
        <v>11.643465018251501</v>
      </c>
      <c r="R135">
        <v>34.985637489123903</v>
      </c>
      <c r="S135">
        <f>IF(Q135&lt;'Planungstool Heizlast'!$B$8,'Planungstool Heizlast'!$B$21,IF(Q135&gt;15,'Planungstool Heizlast'!$B$20,'Planungstool Heizlast'!$B$19/(15-'Planungstool Heizlast'!$B$8)*(15-Leistungsdaten!Q135)+'Planungstool Heizlast'!$B$20))</f>
        <v>1.6566113764302945</v>
      </c>
      <c r="U135" s="1">
        <f>IF('Planungstool Heizlast'!$B$4="EU13L",Leistungsdaten!I135,IF('Planungstool Heizlast'!$B$4="EU10L",E135,IF('Planungstool Heizlast'!$B$4="EU08L",A135,IF('Planungstool Heizlast'!$B$4="EU15L",M135,IF('Planungstool Heizlast'!$B$4="EU20L",Q135,"")))))</f>
        <v>9.2807128639638403</v>
      </c>
      <c r="V135" s="1">
        <f>IF(OR('Planungstool Heizlast'!$B$9="Fußbodenheizung 35°C",'Planungstool Heizlast'!$B$9="Niedertemperaturheizkörper 45°C"),IF('Planungstool Heizlast'!$B$4="EU13L",Leistungsdaten!J135,IF('Planungstool Heizlast'!$B$4="EU10L",Leistungsdaten!F135,IF('Planungstool Heizlast'!$B$4="EU08L",Leistungsdaten!B135,IF('Planungstool Heizlast'!$B$4="EU15L",N135,IF('Planungstool Heizlast'!$B$4="EU20L",R135,""))))),IF('Planungstool Heizlast'!$B$4="EU13L",Leistungsdaten!J135,IF('Planungstool Heizlast'!$B$4="EU10L",Leistungsdaten!F135,IF('Planungstool Heizlast'!$B$4="EU08L",Leistungsdaten!B135,IF('Planungstool Heizlast'!$B$4="EU15L",N135,IF('Planungstool Heizlast'!$B$4="EU20L",R135,"")))))*0.9)*'Planungstool Heizlast'!$B$5</f>
        <v>13.2821308224025</v>
      </c>
      <c r="W135" s="1">
        <f>IF('Planungstool Heizlast'!$B$4="EU13L",Leistungsdaten!K135,IF('Planungstool Heizlast'!$B$4="EU10L",Leistungsdaten!G135,IF('Planungstool Heizlast'!$B$4="EU08L",Leistungsdaten!C135,IF('Planungstool Heizlast'!$B$4="EU15L",O135,IF('Planungstool Heizlast'!$B$4="EU20L",S135,"")))))*$B$268</f>
        <v>2.4406990621692621</v>
      </c>
      <c r="X135" s="1">
        <f t="shared" si="2"/>
        <v>10.841431760233238</v>
      </c>
    </row>
    <row r="136" spans="1:24" x14ac:dyDescent="0.3">
      <c r="A136">
        <v>3.4817381513994698</v>
      </c>
      <c r="B136">
        <v>10.771037106169899</v>
      </c>
      <c r="C136">
        <f>IF(A136&lt;'Planungstool Heizlast'!$B$8,'Planungstool Heizlast'!$B$21,IF(A136&gt;15,'Planungstool Heizlast'!$B$20,'Planungstool Heizlast'!$B$19/(15-'Planungstool Heizlast'!$B$8)*(15-Leistungsdaten!A136)+'Planungstool Heizlast'!$B$20))</f>
        <v>4.3651093960175125</v>
      </c>
      <c r="E136">
        <v>9.5223462437652699</v>
      </c>
      <c r="F136">
        <v>13.3421527225365</v>
      </c>
      <c r="G136">
        <f>IF(E136&lt;'Planungstool Heizlast'!$B$8,'Planungstool Heizlast'!$B$21,IF(E136&gt;15,'Planungstool Heizlast'!$B$20,'Planungstool Heizlast'!$B$19/(15-'Planungstool Heizlast'!$B$8)*(15-Leistungsdaten!E136)+'Planungstool Heizlast'!$B$20))</f>
        <v>2.3605121677368626</v>
      </c>
      <c r="I136">
        <v>7.96531146114918</v>
      </c>
      <c r="J136">
        <v>16.749497296828601</v>
      </c>
      <c r="K136">
        <f>IF(I136&lt;'Planungstool Heizlast'!$B$8,'Planungstool Heizlast'!$B$21,IF(I136&gt;15,'Planungstool Heizlast'!$B$20,'Planungstool Heizlast'!$B$19/(15-'Planungstool Heizlast'!$B$8)*(15-Leistungsdaten!I136)+'Planungstool Heizlast'!$B$20))</f>
        <v>2.8772196849011409</v>
      </c>
      <c r="M136">
        <v>11.1323758081555</v>
      </c>
      <c r="N136">
        <v>22.978764694472702</v>
      </c>
      <c r="O136">
        <f>IF(M136&lt;'Planungstool Heizlast'!$B$8,'Planungstool Heizlast'!$B$21,IF(M136&gt;15,'Planungstool Heizlast'!$B$20,'Planungstool Heizlast'!$B$19/(15-'Planungstool Heizlast'!$B$8)*(15-Leistungsdaten!M136)+'Planungstool Heizlast'!$B$20))</f>
        <v>1.8262181442087575</v>
      </c>
      <c r="Q136">
        <v>11.910887783241</v>
      </c>
      <c r="R136">
        <v>35.1806271988589</v>
      </c>
      <c r="S136">
        <f>IF(Q136&lt;'Planungstool Heizlast'!$B$8,'Planungstool Heizlast'!$B$21,IF(Q136&gt;15,'Planungstool Heizlast'!$B$20,'Planungstool Heizlast'!$B$19/(15-'Planungstool Heizlast'!$B$8)*(15-Leistungsdaten!Q136)+'Planungstool Heizlast'!$B$20))</f>
        <v>1.5678661830192873</v>
      </c>
      <c r="U136" s="1">
        <f>IF('Planungstool Heizlast'!$B$4="EU13L",Leistungsdaten!I136,IF('Planungstool Heizlast'!$B$4="EU10L",E136,IF('Planungstool Heizlast'!$B$4="EU08L",A136,IF('Planungstool Heizlast'!$B$4="EU15L",M136,IF('Planungstool Heizlast'!$B$4="EU20L",Q136,"")))))</f>
        <v>9.5223462437652699</v>
      </c>
      <c r="V136" s="1">
        <f>IF(OR('Planungstool Heizlast'!$B$9="Fußbodenheizung 35°C",'Planungstool Heizlast'!$B$9="Niedertemperaturheizkörper 45°C"),IF('Planungstool Heizlast'!$B$4="EU13L",Leistungsdaten!J136,IF('Planungstool Heizlast'!$B$4="EU10L",Leistungsdaten!F136,IF('Planungstool Heizlast'!$B$4="EU08L",Leistungsdaten!B136,IF('Planungstool Heizlast'!$B$4="EU15L",N136,IF('Planungstool Heizlast'!$B$4="EU20L",R136,""))))),IF('Planungstool Heizlast'!$B$4="EU13L",Leistungsdaten!J136,IF('Planungstool Heizlast'!$B$4="EU10L",Leistungsdaten!F136,IF('Planungstool Heizlast'!$B$4="EU08L",Leistungsdaten!B136,IF('Planungstool Heizlast'!$B$4="EU15L",N136,IF('Planungstool Heizlast'!$B$4="EU20L",R136,"")))))*0.9)*'Planungstool Heizlast'!$B$5</f>
        <v>13.3421527225365</v>
      </c>
      <c r="W136" s="1">
        <f>IF('Planungstool Heizlast'!$B$4="EU13L",Leistungsdaten!K136,IF('Planungstool Heizlast'!$B$4="EU10L",Leistungsdaten!G136,IF('Planungstool Heizlast'!$B$4="EU08L",Leistungsdaten!C136,IF('Planungstool Heizlast'!$B$4="EU15L",O136,IF('Planungstool Heizlast'!$B$4="EU20L",S136,"")))))*$B$268</f>
        <v>2.3605121677368626</v>
      </c>
      <c r="X136" s="1">
        <f t="shared" si="2"/>
        <v>10.981640554799638</v>
      </c>
    </row>
    <row r="137" spans="1:24" x14ac:dyDescent="0.3">
      <c r="A137">
        <v>3.6807390835802298</v>
      </c>
      <c r="B137">
        <v>10.7532279706646</v>
      </c>
      <c r="C137">
        <f>IF(A137&lt;'Planungstool Heizlast'!$B$8,'Planungstool Heizlast'!$B$21,IF(A137&gt;15,'Planungstool Heizlast'!$B$20,'Planungstool Heizlast'!$B$19/(15-'Planungstool Heizlast'!$B$8)*(15-Leistungsdaten!A137)+'Planungstool Heizlast'!$B$20))</f>
        <v>4.2990702305932613</v>
      </c>
      <c r="E137">
        <v>9.7640752053004896</v>
      </c>
      <c r="F137">
        <v>13.402261984734601</v>
      </c>
      <c r="G137">
        <f>IF(E137&lt;'Planungstool Heizlast'!$B$8,'Planungstool Heizlast'!$B$21,IF(E137&gt;15,'Planungstool Heizlast'!$B$20,'Planungstool Heizlast'!$B$19/(15-'Planungstool Heizlast'!$B$8)*(15-Leistungsdaten!E137)+'Planungstool Heizlast'!$B$20))</f>
        <v>2.2802935541669695</v>
      </c>
      <c r="I137">
        <v>8.1508320731967707</v>
      </c>
      <c r="J137">
        <v>16.7042210385769</v>
      </c>
      <c r="K137">
        <f>IF(I137&lt;'Planungstool Heizlast'!$B$8,'Planungstool Heizlast'!$B$21,IF(I137&gt;15,'Planungstool Heizlast'!$B$20,'Planungstool Heizlast'!$B$19/(15-'Planungstool Heizlast'!$B$8)*(15-Leistungsdaten!I137)+'Planungstool Heizlast'!$B$20))</f>
        <v>2.8156540115429345</v>
      </c>
      <c r="M137">
        <v>11.373376120345201</v>
      </c>
      <c r="N137">
        <v>23.0607569837235</v>
      </c>
      <c r="O137">
        <f>IF(M137&lt;'Planungstool Heizlast'!$B$8,'Planungstool Heizlast'!$B$21,IF(M137&gt;15,'Planungstool Heizlast'!$B$20,'Planungstool Heizlast'!$B$19/(15-'Planungstool Heizlast'!$B$8)*(15-Leistungsdaten!M137)+'Planungstool Heizlast'!$B$20))</f>
        <v>1.7462413355095132</v>
      </c>
      <c r="Q137">
        <v>12.1786132873432</v>
      </c>
      <c r="R137">
        <v>35.376429070728001</v>
      </c>
      <c r="S137">
        <f>IF(Q137&lt;'Planungstool Heizlast'!$B$8,'Planungstool Heizlast'!$B$21,IF(Q137&gt;15,'Planungstool Heizlast'!$B$20,'Planungstool Heizlast'!$B$19/(15-'Planungstool Heizlast'!$B$8)*(15-Leistungsdaten!Q137)+'Planungstool Heizlast'!$B$20))</f>
        <v>1.4790205245595742</v>
      </c>
      <c r="U137" s="1">
        <f>IF('Planungstool Heizlast'!$B$4="EU13L",Leistungsdaten!I137,IF('Planungstool Heizlast'!$B$4="EU10L",E137,IF('Planungstool Heizlast'!$B$4="EU08L",A137,IF('Planungstool Heizlast'!$B$4="EU15L",M137,IF('Planungstool Heizlast'!$B$4="EU20L",Q137,"")))))</f>
        <v>9.7640752053004896</v>
      </c>
      <c r="V137" s="1">
        <f>IF(OR('Planungstool Heizlast'!$B$9="Fußbodenheizung 35°C",'Planungstool Heizlast'!$B$9="Niedertemperaturheizkörper 45°C"),IF('Planungstool Heizlast'!$B$4="EU13L",Leistungsdaten!J137,IF('Planungstool Heizlast'!$B$4="EU10L",Leistungsdaten!F137,IF('Planungstool Heizlast'!$B$4="EU08L",Leistungsdaten!B137,IF('Planungstool Heizlast'!$B$4="EU15L",N137,IF('Planungstool Heizlast'!$B$4="EU20L",R137,""))))),IF('Planungstool Heizlast'!$B$4="EU13L",Leistungsdaten!J137,IF('Planungstool Heizlast'!$B$4="EU10L",Leistungsdaten!F137,IF('Planungstool Heizlast'!$B$4="EU08L",Leistungsdaten!B137,IF('Planungstool Heizlast'!$B$4="EU15L",N137,IF('Planungstool Heizlast'!$B$4="EU20L",R137,"")))))*0.9)*'Planungstool Heizlast'!$B$5</f>
        <v>13.402261984734601</v>
      </c>
      <c r="W137" s="1">
        <f>IF('Planungstool Heizlast'!$B$4="EU13L",Leistungsdaten!K137,IF('Planungstool Heizlast'!$B$4="EU10L",Leistungsdaten!G137,IF('Planungstool Heizlast'!$B$4="EU08L",Leistungsdaten!C137,IF('Planungstool Heizlast'!$B$4="EU15L",O137,IF('Planungstool Heizlast'!$B$4="EU20L",S137,"")))))*$B$268</f>
        <v>2.2802935541669695</v>
      </c>
      <c r="X137" s="1">
        <f t="shared" si="2"/>
        <v>11.12196843056763</v>
      </c>
    </row>
    <row r="138" spans="1:24" x14ac:dyDescent="0.3">
      <c r="A138">
        <v>3.8966746960786902</v>
      </c>
      <c r="B138">
        <v>10.769856036541</v>
      </c>
      <c r="C138">
        <f>IF(A138&lt;'Planungstool Heizlast'!$B$8,'Planungstool Heizlast'!$B$21,IF(A138&gt;15,'Planungstool Heizlast'!$B$20,'Planungstool Heizlast'!$B$19/(15-'Planungstool Heizlast'!$B$8)*(15-Leistungsdaten!A138)+'Planungstool Heizlast'!$B$20))</f>
        <v>4.2274112314192287</v>
      </c>
      <c r="E138">
        <v>10.005899549571099</v>
      </c>
      <c r="F138">
        <v>13.4624582044004</v>
      </c>
      <c r="G138">
        <f>IF(E138&lt;'Planungstool Heizlast'!$B$8,'Planungstool Heizlast'!$B$21,IF(E138&gt;15,'Planungstool Heizlast'!$B$20,'Planungstool Heizlast'!$B$19/(15-'Planungstool Heizlast'!$B$8)*(15-Leistungsdaten!E138)+'Planungstool Heizlast'!$B$20))</f>
        <v>2.2000432874979077</v>
      </c>
      <c r="I138">
        <v>8.3635408788594301</v>
      </c>
      <c r="J138">
        <v>16.714134764769099</v>
      </c>
      <c r="K138">
        <f>IF(I138&lt;'Planungstool Heizlast'!$B$8,'Planungstool Heizlast'!$B$21,IF(I138&gt;15,'Planungstool Heizlast'!$B$20,'Planungstool Heizlast'!$B$19/(15-'Planungstool Heizlast'!$B$8)*(15-Leistungsdaten!I138)+'Planungstool Heizlast'!$B$20))</f>
        <v>2.7450658396664744</v>
      </c>
      <c r="M138">
        <v>11.614374417194799</v>
      </c>
      <c r="N138">
        <v>23.1427410582832</v>
      </c>
      <c r="O138">
        <f>IF(M138&lt;'Planungstool Heizlast'!$B$8,'Planungstool Heizlast'!$B$21,IF(M138&gt;15,'Planungstool Heizlast'!$B$20,'Planungstool Heizlast'!$B$19/(15-'Planungstool Heizlast'!$B$8)*(15-Leistungsdaten!M138)+'Planungstool Heizlast'!$B$20))</f>
        <v>1.6662651956080328</v>
      </c>
      <c r="Q138">
        <v>12.4466419816562</v>
      </c>
      <c r="R138">
        <v>35.573044401049302</v>
      </c>
      <c r="S138">
        <f>IF(Q138&lt;'Planungstool Heizlast'!$B$8,'Planungstool Heizlast'!$B$21,IF(Q138&gt;15,'Planungstool Heizlast'!$B$20,'Planungstool Heizlast'!$B$19/(15-'Planungstool Heizlast'!$B$8)*(15-Leistungsdaten!Q138)+'Planungstool Heizlast'!$B$20))</f>
        <v>1.3900742513526509</v>
      </c>
      <c r="U138" s="1">
        <f>IF('Planungstool Heizlast'!$B$4="EU13L",Leistungsdaten!I138,IF('Planungstool Heizlast'!$B$4="EU10L",E138,IF('Planungstool Heizlast'!$B$4="EU08L",A138,IF('Planungstool Heizlast'!$B$4="EU15L",M138,IF('Planungstool Heizlast'!$B$4="EU20L",Q138,"")))))</f>
        <v>10.005899549571099</v>
      </c>
      <c r="V138" s="1">
        <f>IF(OR('Planungstool Heizlast'!$B$9="Fußbodenheizung 35°C",'Planungstool Heizlast'!$B$9="Niedertemperaturheizkörper 45°C"),IF('Planungstool Heizlast'!$B$4="EU13L",Leistungsdaten!J138,IF('Planungstool Heizlast'!$B$4="EU10L",Leistungsdaten!F138,IF('Planungstool Heizlast'!$B$4="EU08L",Leistungsdaten!B138,IF('Planungstool Heizlast'!$B$4="EU15L",N138,IF('Planungstool Heizlast'!$B$4="EU20L",R138,""))))),IF('Planungstool Heizlast'!$B$4="EU13L",Leistungsdaten!J138,IF('Planungstool Heizlast'!$B$4="EU10L",Leistungsdaten!F138,IF('Planungstool Heizlast'!$B$4="EU08L",Leistungsdaten!B138,IF('Planungstool Heizlast'!$B$4="EU15L",N138,IF('Planungstool Heizlast'!$B$4="EU20L",R138,"")))))*0.9)*'Planungstool Heizlast'!$B$5</f>
        <v>13.4624582044004</v>
      </c>
      <c r="W138" s="1">
        <f>IF('Planungstool Heizlast'!$B$4="EU13L",Leistungsdaten!K138,IF('Planungstool Heizlast'!$B$4="EU10L",Leistungsdaten!G138,IF('Planungstool Heizlast'!$B$4="EU08L",Leistungsdaten!C138,IF('Planungstool Heizlast'!$B$4="EU15L",O138,IF('Planungstool Heizlast'!$B$4="EU20L",S138,"")))))*$B$268</f>
        <v>2.2000432874979077</v>
      </c>
      <c r="X138" s="1">
        <f t="shared" si="2"/>
        <v>11.262414916902493</v>
      </c>
    </row>
    <row r="139" spans="1:24" x14ac:dyDescent="0.3">
      <c r="A139">
        <v>4.0948953144854103</v>
      </c>
      <c r="B139">
        <v>10.7508723461393</v>
      </c>
      <c r="C139">
        <f>IF(A139&lt;'Planungstool Heizlast'!$B$8,'Planungstool Heizlast'!$B$21,IF(A139&gt;15,'Planungstool Heizlast'!$B$20,'Planungstool Heizlast'!$B$19/(15-'Planungstool Heizlast'!$B$8)*(15-Leistungsdaten!A139)+'Planungstool Heizlast'!$B$20))</f>
        <v>4.161631015889542</v>
      </c>
      <c r="E139">
        <v>10.247819070257799</v>
      </c>
      <c r="F139">
        <v>13.522740965829801</v>
      </c>
      <c r="G139">
        <f>IF(E139&lt;'Planungstool Heizlast'!$B$8,'Planungstool Heizlast'!$B$21,IF(E139&gt;15,'Planungstool Heizlast'!$B$20,'Planungstool Heizlast'!$B$19/(15-'Planungstool Heizlast'!$B$8)*(15-Leistungsdaten!E139)+'Planungstool Heizlast'!$B$20))</f>
        <v>2.1197614361974679</v>
      </c>
      <c r="I139">
        <v>8.5760254540881604</v>
      </c>
      <c r="J139">
        <v>16.7236177309114</v>
      </c>
      <c r="K139">
        <f>IF(I139&lt;'Planungstool Heizlast'!$B$8,'Planungstool Heizlast'!$B$21,IF(I139&gt;15,'Planungstool Heizlast'!$B$20,'Planungstool Heizlast'!$B$19/(15-'Planungstool Heizlast'!$B$8)*(15-Leistungsdaten!I139)+'Planungstool Heizlast'!$B$20))</f>
        <v>2.6745520794551108</v>
      </c>
      <c r="M139">
        <v>11.8553692222794</v>
      </c>
      <c r="N139">
        <v>23.224714087796499</v>
      </c>
      <c r="O139">
        <f>IF(M139&lt;'Planungstool Heizlast'!$B$8,'Planungstool Heizlast'!$B$21,IF(M139&gt;15,'Planungstool Heizlast'!$B$20,'Planungstool Heizlast'!$B$19/(15-'Planungstool Heizlast'!$B$8)*(15-Leistungsdaten!M139)+'Planungstool Heizlast'!$B$20))</f>
        <v>1.5862902144611559</v>
      </c>
      <c r="Q139">
        <v>12.7149743172775</v>
      </c>
      <c r="R139">
        <v>35.770474486141097</v>
      </c>
      <c r="S139">
        <f>IF(Q139&lt;'Planungstool Heizlast'!$B$8,'Planungstool Heizlast'!$B$21,IF(Q139&gt;15,'Planungstool Heizlast'!$B$20,'Planungstool Heizlast'!$B$19/(15-'Planungstool Heizlast'!$B$8)*(15-Leistungsdaten!Q139)+'Planungstool Heizlast'!$B$20))</f>
        <v>1.3010272137002108</v>
      </c>
      <c r="U139" s="1">
        <f>IF('Planungstool Heizlast'!$B$4="EU13L",Leistungsdaten!I139,IF('Planungstool Heizlast'!$B$4="EU10L",E139,IF('Planungstool Heizlast'!$B$4="EU08L",A139,IF('Planungstool Heizlast'!$B$4="EU15L",M139,IF('Planungstool Heizlast'!$B$4="EU20L",Q139,"")))))</f>
        <v>10.247819070257799</v>
      </c>
      <c r="V139" s="1">
        <f>IF(OR('Planungstool Heizlast'!$B$9="Fußbodenheizung 35°C",'Planungstool Heizlast'!$B$9="Niedertemperaturheizkörper 45°C"),IF('Planungstool Heizlast'!$B$4="EU13L",Leistungsdaten!J139,IF('Planungstool Heizlast'!$B$4="EU10L",Leistungsdaten!F139,IF('Planungstool Heizlast'!$B$4="EU08L",Leistungsdaten!B139,IF('Planungstool Heizlast'!$B$4="EU15L",N139,IF('Planungstool Heizlast'!$B$4="EU20L",R139,""))))),IF('Planungstool Heizlast'!$B$4="EU13L",Leistungsdaten!J139,IF('Planungstool Heizlast'!$B$4="EU10L",Leistungsdaten!F139,IF('Planungstool Heizlast'!$B$4="EU08L",Leistungsdaten!B139,IF('Planungstool Heizlast'!$B$4="EU15L",N139,IF('Planungstool Heizlast'!$B$4="EU20L",R139,"")))))*0.9)*'Planungstool Heizlast'!$B$5</f>
        <v>13.522740965829801</v>
      </c>
      <c r="W139" s="1">
        <f>IF('Planungstool Heizlast'!$B$4="EU13L",Leistungsdaten!K139,IF('Planungstool Heizlast'!$B$4="EU10L",Leistungsdaten!G139,IF('Planungstool Heizlast'!$B$4="EU08L",Leistungsdaten!C139,IF('Planungstool Heizlast'!$B$4="EU15L",O139,IF('Planungstool Heizlast'!$B$4="EU20L",S139,"")))))*$B$268</f>
        <v>2.1197614361974679</v>
      </c>
      <c r="X139" s="1">
        <f t="shared" si="2"/>
        <v>11.402979529632333</v>
      </c>
    </row>
    <row r="140" spans="1:24" x14ac:dyDescent="0.3">
      <c r="A140">
        <v>4.3102990784238502</v>
      </c>
      <c r="B140">
        <v>10.7666613125343</v>
      </c>
      <c r="C140">
        <f>IF(A140&lt;'Planungstool Heizlast'!$B$8,'Planungstool Heizlast'!$B$21,IF(A140&gt;15,'Planungstool Heizlast'!$B$20,'Planungstool Heizlast'!$B$19/(15-'Planungstool Heizlast'!$B$8)*(15-Leistungsdaten!A140)+'Planungstool Heizlast'!$B$20))</f>
        <v>4.0901485125472172</v>
      </c>
      <c r="E140">
        <v>10.4898335537198</v>
      </c>
      <c r="F140">
        <v>13.583109842211501</v>
      </c>
      <c r="G140">
        <f>IF(E140&lt;'Planungstool Heizlast'!$B$8,'Planungstool Heizlast'!$B$21,IF(E140&gt;15,'Planungstool Heizlast'!$B$20,'Planungstool Heizlast'!$B$19/(15-'Planungstool Heizlast'!$B$8)*(15-Leistungsdaten!E140)+'Planungstool Heizlast'!$B$20))</f>
        <v>2.0394480711631058</v>
      </c>
      <c r="I140">
        <v>8.7882842506436898</v>
      </c>
      <c r="J140">
        <v>16.732668442865599</v>
      </c>
      <c r="K140">
        <f>IF(I140&lt;'Planungstool Heizlast'!$B$8,'Planungstool Heizlast'!$B$21,IF(I140&gt;15,'Planungstool Heizlast'!$B$20,'Planungstool Heizlast'!$B$19/(15-'Planungstool Heizlast'!$B$8)*(15-Leistungsdaten!I140)+'Planungstool Heizlast'!$B$20))</f>
        <v>2.6041132446975399</v>
      </c>
      <c r="M140">
        <v>12.0963590521597</v>
      </c>
      <c r="N140">
        <v>23.306673228461399</v>
      </c>
      <c r="O140">
        <f>IF(M140&lt;'Planungstool Heizlast'!$B$8,'Planungstool Heizlast'!$B$21,IF(M140&gt;15,'Planungstool Heizlast'!$B$20,'Planungstool Heizlast'!$B$19/(15-'Planungstool Heizlast'!$B$8)*(15-Leistungsdaten!M140)+'Planungstool Heizlast'!$B$20))</f>
        <v>1.5063168843534789</v>
      </c>
      <c r="Q140">
        <v>12.9836107453051</v>
      </c>
      <c r="R140">
        <v>35.9687206223213</v>
      </c>
      <c r="S140">
        <f>IF(Q140&lt;'Planungstool Heizlast'!$B$8,'Planungstool Heizlast'!$B$21,IF(Q140&gt;15,'Planungstool Heizlast'!$B$20,'Planungstool Heizlast'!$B$19/(15-'Planungstool Heizlast'!$B$8)*(15-Leistungsdaten!Q140)+'Planungstool Heizlast'!$B$20))</f>
        <v>1.2118792619037826</v>
      </c>
      <c r="U140" s="1">
        <f>IF('Planungstool Heizlast'!$B$4="EU13L",Leistungsdaten!I140,IF('Planungstool Heizlast'!$B$4="EU10L",E140,IF('Planungstool Heizlast'!$B$4="EU08L",A140,IF('Planungstool Heizlast'!$B$4="EU15L",M140,IF('Planungstool Heizlast'!$B$4="EU20L",Q140,"")))))</f>
        <v>10.4898335537198</v>
      </c>
      <c r="V140" s="1">
        <f>IF(OR('Planungstool Heizlast'!$B$9="Fußbodenheizung 35°C",'Planungstool Heizlast'!$B$9="Niedertemperaturheizkörper 45°C"),IF('Planungstool Heizlast'!$B$4="EU13L",Leistungsdaten!J140,IF('Planungstool Heizlast'!$B$4="EU10L",Leistungsdaten!F140,IF('Planungstool Heizlast'!$B$4="EU08L",Leistungsdaten!B140,IF('Planungstool Heizlast'!$B$4="EU15L",N140,IF('Planungstool Heizlast'!$B$4="EU20L",R140,""))))),IF('Planungstool Heizlast'!$B$4="EU13L",Leistungsdaten!J140,IF('Planungstool Heizlast'!$B$4="EU10L",Leistungsdaten!F140,IF('Planungstool Heizlast'!$B$4="EU08L",Leistungsdaten!B140,IF('Planungstool Heizlast'!$B$4="EU15L",N140,IF('Planungstool Heizlast'!$B$4="EU20L",R140,"")))))*0.9)*'Planungstool Heizlast'!$B$5</f>
        <v>13.583109842211501</v>
      </c>
      <c r="W140" s="1">
        <f>IF('Planungstool Heizlast'!$B$4="EU13L",Leistungsdaten!K140,IF('Planungstool Heizlast'!$B$4="EU10L",Leistungsdaten!G140,IF('Planungstool Heizlast'!$B$4="EU08L",Leistungsdaten!C140,IF('Planungstool Heizlast'!$B$4="EU15L",O140,IF('Planungstool Heizlast'!$B$4="EU20L",S140,"")))))*$B$268</f>
        <v>2.0394480711631058</v>
      </c>
      <c r="X140" s="1">
        <f t="shared" si="2"/>
        <v>11.543661771048395</v>
      </c>
    </row>
    <row r="141" spans="1:24" x14ac:dyDescent="0.3">
      <c r="A141">
        <v>4.5254983440509697</v>
      </c>
      <c r="B141">
        <v>10.782116711556601</v>
      </c>
      <c r="C141">
        <f>IF(A141&lt;'Planungstool Heizlast'!$B$8,'Planungstool Heizlast'!$B$21,IF(A141&gt;15,'Planungstool Heizlast'!$B$20,'Planungstool Heizlast'!$B$19/(15-'Planungstool Heizlast'!$B$8)*(15-Leistungsdaten!A141)+'Planungstool Heizlast'!$B$20))</f>
        <v>4.0187338726950887</v>
      </c>
      <c r="E141">
        <v>10.7319427789954</v>
      </c>
      <c r="F141">
        <v>13.643564395626999</v>
      </c>
      <c r="G141">
        <f>IF(E141&lt;'Planungstool Heizlast'!$B$8,'Planungstool Heizlast'!$B$21,IF(E141&gt;15,'Planungstool Heizlast'!$B$20,'Planungstool Heizlast'!$B$19/(15-'Planungstool Heizlast'!$B$8)*(15-Leistungsdaten!E141)+'Planungstool Heizlast'!$B$20))</f>
        <v>1.9591032657217442</v>
      </c>
      <c r="I141">
        <v>9.0003157396058509</v>
      </c>
      <c r="J141">
        <v>16.741285435803999</v>
      </c>
      <c r="K141">
        <f>IF(I141&lt;'Planungstool Heizlast'!$B$8,'Planungstool Heizlast'!$B$21,IF(I141&gt;15,'Planungstool Heizlast'!$B$20,'Planungstool Heizlast'!$B$19/(15-'Planungstool Heizlast'!$B$8)*(15-Leistungsdaten!I141)+'Planungstool Heizlast'!$B$20))</f>
        <v>2.5337498427713436</v>
      </c>
      <c r="M141">
        <v>12.3373424163821</v>
      </c>
      <c r="N141">
        <v>23.388615623029001</v>
      </c>
      <c r="O141">
        <f>IF(M141&lt;'Planungstool Heizlast'!$B$8,'Planungstool Heizlast'!$B$21,IF(M141&gt;15,'Planungstool Heizlast'!$B$20,'Planungstool Heizlast'!$B$19/(15-'Planungstool Heizlast'!$B$8)*(15-Leistungsdaten!M141)+'Planungstool Heizlast'!$B$20))</f>
        <v>1.4263456998973172</v>
      </c>
      <c r="Q141">
        <v>13.2525517168368</v>
      </c>
      <c r="R141">
        <v>36.167784105908297</v>
      </c>
      <c r="S141">
        <f>IF(Q141&lt;'Planungstool Heizlast'!$B$8,'Planungstool Heizlast'!$B$21,IF(Q141&gt;15,'Planungstool Heizlast'!$B$20,'Planungstool Heizlast'!$B$19/(15-'Planungstool Heizlast'!$B$8)*(15-Leistungsdaten!Q141)+'Planungstool Heizlast'!$B$20))</f>
        <v>1.1226302462649604</v>
      </c>
      <c r="U141" s="1">
        <f>IF('Planungstool Heizlast'!$B$4="EU13L",Leistungsdaten!I141,IF('Planungstool Heizlast'!$B$4="EU10L",E141,IF('Planungstool Heizlast'!$B$4="EU08L",A141,IF('Planungstool Heizlast'!$B$4="EU15L",M141,IF('Planungstool Heizlast'!$B$4="EU20L",Q141,"")))))</f>
        <v>10.7319427789954</v>
      </c>
      <c r="V141" s="1">
        <f>IF(OR('Planungstool Heizlast'!$B$9="Fußbodenheizung 35°C",'Planungstool Heizlast'!$B$9="Niedertemperaturheizkörper 45°C"),IF('Planungstool Heizlast'!$B$4="EU13L",Leistungsdaten!J141,IF('Planungstool Heizlast'!$B$4="EU10L",Leistungsdaten!F141,IF('Planungstool Heizlast'!$B$4="EU08L",Leistungsdaten!B141,IF('Planungstool Heizlast'!$B$4="EU15L",N141,IF('Planungstool Heizlast'!$B$4="EU20L",R141,""))))),IF('Planungstool Heizlast'!$B$4="EU13L",Leistungsdaten!J141,IF('Planungstool Heizlast'!$B$4="EU10L",Leistungsdaten!F141,IF('Planungstool Heizlast'!$B$4="EU08L",Leistungsdaten!B141,IF('Planungstool Heizlast'!$B$4="EU15L",N141,IF('Planungstool Heizlast'!$B$4="EU20L",R141,"")))))*0.9)*'Planungstool Heizlast'!$B$5</f>
        <v>13.643564395626999</v>
      </c>
      <c r="W141" s="1">
        <f>IF('Planungstool Heizlast'!$B$4="EU13L",Leistungsdaten!K141,IF('Planungstool Heizlast'!$B$4="EU10L",Leistungsdaten!G141,IF('Planungstool Heizlast'!$B$4="EU08L",Leistungsdaten!C141,IF('Planungstool Heizlast'!$B$4="EU15L",O141,IF('Planungstool Heizlast'!$B$4="EU20L",S141,"")))))*$B$268</f>
        <v>1.9591032657217442</v>
      </c>
      <c r="X141" s="1">
        <f t="shared" si="2"/>
        <v>11.684461129905255</v>
      </c>
    </row>
    <row r="142" spans="1:24" x14ac:dyDescent="0.3">
      <c r="A142">
        <v>4.7226024902164596</v>
      </c>
      <c r="B142">
        <v>10.761444692351599</v>
      </c>
      <c r="C142">
        <f>IF(A142&lt;'Planungstool Heizlast'!$B$8,'Planungstool Heizlast'!$B$21,IF(A142&gt;15,'Planungstool Heizlast'!$B$20,'Planungstool Heizlast'!$B$19/(15-'Planungstool Heizlast'!$B$8)*(15-Leistungsdaten!A142)+'Planungstool Heizlast'!$B$20))</f>
        <v>3.9533241624400373</v>
      </c>
      <c r="E142">
        <v>10.9741465178019</v>
      </c>
      <c r="F142">
        <v>13.7041041770501</v>
      </c>
      <c r="G142">
        <f>IF(E142&lt;'Planungstool Heizlast'!$B$8,'Planungstool Heizlast'!$B$21,IF(E142&gt;15,'Planungstool Heizlast'!$B$20,'Planungstool Heizlast'!$B$19/(15-'Planungstool Heizlast'!$B$8)*(15-Leistungsdaten!E142)+'Planungstool Heizlast'!$B$20))</f>
        <v>1.8787270956298079</v>
      </c>
      <c r="I142">
        <v>9.2121184113761405</v>
      </c>
      <c r="J142">
        <v>16.749467274212702</v>
      </c>
      <c r="K142">
        <f>IF(I142&lt;'Planungstool Heizlast'!$B$8,'Planungstool Heizlast'!$B$21,IF(I142&gt;15,'Planungstool Heizlast'!$B$20,'Planungstool Heizlast'!$B$19/(15-'Planungstool Heizlast'!$B$8)*(15-Leistungsdaten!I142)+'Planungstool Heizlast'!$B$20))</f>
        <v>2.463462374642142</v>
      </c>
      <c r="M142">
        <v>12.578317817479</v>
      </c>
      <c r="N142">
        <v>23.470538400804099</v>
      </c>
      <c r="O142">
        <f>IF(M142&lt;'Planungstool Heizlast'!$B$8,'Planungstool Heizlast'!$B$21,IF(M142&gt;15,'Planungstool Heizlast'!$B$20,'Planungstool Heizlast'!$B$19/(15-'Planungstool Heizlast'!$B$8)*(15-Leistungsdaten!M142)+'Planungstool Heizlast'!$B$20))</f>
        <v>1.3463771580326065</v>
      </c>
      <c r="Q142">
        <v>13.5217976829703</v>
      </c>
      <c r="R142">
        <v>36.36766623322</v>
      </c>
      <c r="S142">
        <f>IF(Q142&lt;'Planungstool Heizlast'!$B$8,'Planungstool Heizlast'!$B$21,IF(Q142&gt;15,'Planungstool Heizlast'!$B$20,'Planungstool Heizlast'!$B$19/(15-'Planungstool Heizlast'!$B$8)*(15-Leistungsdaten!Q142)+'Planungstool Heizlast'!$B$20))</f>
        <v>1.033280017085372</v>
      </c>
      <c r="U142" s="1">
        <f>IF('Planungstool Heizlast'!$B$4="EU13L",Leistungsdaten!I142,IF('Planungstool Heizlast'!$B$4="EU10L",E142,IF('Planungstool Heizlast'!$B$4="EU08L",A142,IF('Planungstool Heizlast'!$B$4="EU15L",M142,IF('Planungstool Heizlast'!$B$4="EU20L",Q142,"")))))</f>
        <v>10.9741465178019</v>
      </c>
      <c r="V142" s="1">
        <f>IF(OR('Planungstool Heizlast'!$B$9="Fußbodenheizung 35°C",'Planungstool Heizlast'!$B$9="Niedertemperaturheizkörper 45°C"),IF('Planungstool Heizlast'!$B$4="EU13L",Leistungsdaten!J142,IF('Planungstool Heizlast'!$B$4="EU10L",Leistungsdaten!F142,IF('Planungstool Heizlast'!$B$4="EU08L",Leistungsdaten!B142,IF('Planungstool Heizlast'!$B$4="EU15L",N142,IF('Planungstool Heizlast'!$B$4="EU20L",R142,""))))),IF('Planungstool Heizlast'!$B$4="EU13L",Leistungsdaten!J142,IF('Planungstool Heizlast'!$B$4="EU10L",Leistungsdaten!F142,IF('Planungstool Heizlast'!$B$4="EU08L",Leistungsdaten!B142,IF('Planungstool Heizlast'!$B$4="EU15L",N142,IF('Planungstool Heizlast'!$B$4="EU20L",R142,"")))))*0.9)*'Planungstool Heizlast'!$B$5</f>
        <v>13.7041041770501</v>
      </c>
      <c r="W142" s="1">
        <f>IF('Planungstool Heizlast'!$B$4="EU13L",Leistungsdaten!K142,IF('Planungstool Heizlast'!$B$4="EU10L",Leistungsdaten!G142,IF('Planungstool Heizlast'!$B$4="EU08L",Leistungsdaten!C142,IF('Planungstool Heizlast'!$B$4="EU15L",O142,IF('Planungstool Heizlast'!$B$4="EU20L",S142,"")))))*$B$268</f>
        <v>1.8787270956298079</v>
      </c>
      <c r="X142" s="1">
        <f t="shared" si="2"/>
        <v>11.825377081420292</v>
      </c>
    </row>
    <row r="143" spans="1:24" x14ac:dyDescent="0.3">
      <c r="A143">
        <v>4.9372623219305201</v>
      </c>
      <c r="B143">
        <v>10.776052766335599</v>
      </c>
      <c r="C143">
        <f>IF(A143&lt;'Planungstool Heizlast'!$B$8,'Planungstool Heizlast'!$B$21,IF(A143&gt;15,'Planungstool Heizlast'!$B$20,'Planungstool Heizlast'!$B$19/(15-'Planungstool Heizlast'!$B$8)*(15-Leistungsdaten!A143)+'Planungstool Heizlast'!$B$20))</f>
        <v>3.8820885356459365</v>
      </c>
      <c r="E143">
        <v>11.216444534535301</v>
      </c>
      <c r="F143">
        <v>13.764728726347601</v>
      </c>
      <c r="G143">
        <f>IF(E143&lt;'Planungstool Heizlast'!$B$8,'Planungstool Heizlast'!$B$21,IF(E143&gt;15,'Planungstool Heizlast'!$B$20,'Planungstool Heizlast'!$B$19/(15-'Planungstool Heizlast'!$B$8)*(15-Leistungsdaten!E143)+'Planungstool Heizlast'!$B$20))</f>
        <v>1.7983196390733198</v>
      </c>
      <c r="I143">
        <v>9.42369077568042</v>
      </c>
      <c r="J143">
        <v>16.757212551896501</v>
      </c>
      <c r="K143">
        <f>IF(I143&lt;'Planungstool Heizlast'!$B$8,'Planungstool Heizlast'!$B$21,IF(I143&gt;15,'Planungstool Heizlast'!$B$20,'Planungstool Heizlast'!$B$19/(15-'Planungstool Heizlast'!$B$8)*(15-Leistungsdaten!I143)+'Planungstool Heizlast'!$B$20))</f>
        <v>2.3932513348626951</v>
      </c>
      <c r="M143">
        <v>12.8192837509679</v>
      </c>
      <c r="N143">
        <v>23.5524386776443</v>
      </c>
      <c r="O143">
        <f>IF(M143&lt;'Planungstool Heizlast'!$B$8,'Planungstool Heizlast'!$B$21,IF(M143&gt;15,'Planungstool Heizlast'!$B$20,'Planungstool Heizlast'!$B$19/(15-'Planungstool Heizlast'!$B$8)*(15-Leistungsdaten!M143)+'Planungstool Heizlast'!$B$20))</f>
        <v>1.2664117580272032</v>
      </c>
      <c r="Q143">
        <v>13.7913490948035</v>
      </c>
      <c r="R143">
        <v>36.568368300574697</v>
      </c>
      <c r="S143">
        <f>IF(Q143&lt;'Planungstool Heizlast'!$B$8,'Planungstool Heizlast'!$B$21,IF(Q143&gt;15,'Planungstool Heizlast'!$B$20,'Planungstool Heizlast'!$B$19/(15-'Planungstool Heizlast'!$B$8)*(15-Leistungsdaten!Q143)+'Planungstool Heizlast'!$B$20))</f>
        <v>0.9438284246665789</v>
      </c>
      <c r="U143" s="1">
        <f>IF('Planungstool Heizlast'!$B$4="EU13L",Leistungsdaten!I143,IF('Planungstool Heizlast'!$B$4="EU10L",E143,IF('Planungstool Heizlast'!$B$4="EU08L",A143,IF('Planungstool Heizlast'!$B$4="EU15L",M143,IF('Planungstool Heizlast'!$B$4="EU20L",Q143,"")))))</f>
        <v>11.216444534535301</v>
      </c>
      <c r="V143" s="1">
        <f>IF(OR('Planungstool Heizlast'!$B$9="Fußbodenheizung 35°C",'Planungstool Heizlast'!$B$9="Niedertemperaturheizkörper 45°C"),IF('Planungstool Heizlast'!$B$4="EU13L",Leistungsdaten!J143,IF('Planungstool Heizlast'!$B$4="EU10L",Leistungsdaten!F143,IF('Planungstool Heizlast'!$B$4="EU08L",Leistungsdaten!B143,IF('Planungstool Heizlast'!$B$4="EU15L",N143,IF('Planungstool Heizlast'!$B$4="EU20L",R143,""))))),IF('Planungstool Heizlast'!$B$4="EU13L",Leistungsdaten!J143,IF('Planungstool Heizlast'!$B$4="EU10L",Leistungsdaten!F143,IF('Planungstool Heizlast'!$B$4="EU08L",Leistungsdaten!B143,IF('Planungstool Heizlast'!$B$4="EU15L",N143,IF('Planungstool Heizlast'!$B$4="EU20L",R143,"")))))*0.9)*'Planungstool Heizlast'!$B$5</f>
        <v>13.764728726347601</v>
      </c>
      <c r="W143" s="1">
        <f>IF('Planungstool Heizlast'!$B$4="EU13L",Leistungsdaten!K143,IF('Planungstool Heizlast'!$B$4="EU10L",Leistungsdaten!G143,IF('Planungstool Heizlast'!$B$4="EU08L",Leistungsdaten!C143,IF('Planungstool Heizlast'!$B$4="EU15L",O143,IF('Planungstool Heizlast'!$B$4="EU20L",S143,"")))))*$B$268</f>
        <v>1.7983196390733198</v>
      </c>
      <c r="X143" s="1">
        <f t="shared" si="2"/>
        <v>11.966409087274281</v>
      </c>
    </row>
    <row r="144" spans="1:24" x14ac:dyDescent="0.3">
      <c r="A144">
        <v>5.1335765788745604</v>
      </c>
      <c r="B144">
        <v>10.7541986254704</v>
      </c>
      <c r="C144">
        <f>IF(A144&lt;'Planungstool Heizlast'!$B$8,'Planungstool Heizlast'!$B$21,IF(A144&gt;15,'Planungstool Heizlast'!$B$20,'Planungstool Heizlast'!$B$19/(15-'Planungstool Heizlast'!$B$8)*(15-Leistungsdaten!A144)+'Planungstool Heizlast'!$B$20))</f>
        <v>3.8169409529316485</v>
      </c>
      <c r="E144">
        <v>11.458836586270399</v>
      </c>
      <c r="F144">
        <v>13.825437572278799</v>
      </c>
      <c r="G144">
        <f>IF(E144&lt;'Planungstool Heizlast'!$B$8,'Planungstool Heizlast'!$B$21,IF(E144&gt;15,'Planungstool Heizlast'!$B$20,'Planungstool Heizlast'!$B$19/(15-'Planungstool Heizlast'!$B$8)*(15-Leistungsdaten!E144)+'Planungstool Heizlast'!$B$20))</f>
        <v>1.7178809766678704</v>
      </c>
      <c r="I144">
        <v>9.6067736519326399</v>
      </c>
      <c r="J144">
        <v>16.7074236617762</v>
      </c>
      <c r="K144">
        <f>IF(I144&lt;'Planungstool Heizlast'!$B$8,'Planungstool Heizlast'!$B$21,IF(I144&gt;15,'Planungstool Heizlast'!$B$20,'Planungstool Heizlast'!$B$19/(15-'Planungstool Heizlast'!$B$8)*(15-Leistungsdaten!I144)+'Planungstool Heizlast'!$B$20))</f>
        <v>2.3324946327775731</v>
      </c>
      <c r="M144">
        <v>13.0602387053525</v>
      </c>
      <c r="N144">
        <v>23.634313555961</v>
      </c>
      <c r="O144">
        <f>IF(M144&lt;'Planungstool Heizlast'!$B$8,'Planungstool Heizlast'!$B$21,IF(M144&gt;15,'Planungstool Heizlast'!$B$20,'Planungstool Heizlast'!$B$19/(15-'Planungstool Heizlast'!$B$8)*(15-Leistungsdaten!M144)+'Planungstool Heizlast'!$B$20))</f>
        <v>1.1864500014765169</v>
      </c>
      <c r="Q144">
        <v>14.0612064034342</v>
      </c>
      <c r="R144">
        <v>36.7698916042905</v>
      </c>
      <c r="S144">
        <f>IF(Q144&lt;'Planungstool Heizlast'!$B$8,'Planungstool Heizlast'!$B$21,IF(Q144&gt;15,'Planungstool Heizlast'!$B$20,'Planungstool Heizlast'!$B$19/(15-'Planungstool Heizlast'!$B$8)*(15-Leistungsdaten!Q144)+'Planungstool Heizlast'!$B$20))</f>
        <v>0.85427531931017564</v>
      </c>
      <c r="U144" s="1">
        <f>IF('Planungstool Heizlast'!$B$4="EU13L",Leistungsdaten!I144,IF('Planungstool Heizlast'!$B$4="EU10L",E144,IF('Planungstool Heizlast'!$B$4="EU08L",A144,IF('Planungstool Heizlast'!$B$4="EU15L",M144,IF('Planungstool Heizlast'!$B$4="EU20L",Q144,"")))))</f>
        <v>11.458836586270399</v>
      </c>
      <c r="V144" s="1">
        <f>IF(OR('Planungstool Heizlast'!$B$9="Fußbodenheizung 35°C",'Planungstool Heizlast'!$B$9="Niedertemperaturheizkörper 45°C"),IF('Planungstool Heizlast'!$B$4="EU13L",Leistungsdaten!J144,IF('Planungstool Heizlast'!$B$4="EU10L",Leistungsdaten!F144,IF('Planungstool Heizlast'!$B$4="EU08L",Leistungsdaten!B144,IF('Planungstool Heizlast'!$B$4="EU15L",N144,IF('Planungstool Heizlast'!$B$4="EU20L",R144,""))))),IF('Planungstool Heizlast'!$B$4="EU13L",Leistungsdaten!J144,IF('Planungstool Heizlast'!$B$4="EU10L",Leistungsdaten!F144,IF('Planungstool Heizlast'!$B$4="EU08L",Leistungsdaten!B144,IF('Planungstool Heizlast'!$B$4="EU15L",N144,IF('Planungstool Heizlast'!$B$4="EU20L",R144,"")))))*0.9)*'Planungstool Heizlast'!$B$5</f>
        <v>13.825437572278799</v>
      </c>
      <c r="W144" s="1">
        <f>IF('Planungstool Heizlast'!$B$4="EU13L",Leistungsdaten!K144,IF('Planungstool Heizlast'!$B$4="EU10L",Leistungsdaten!G144,IF('Planungstool Heizlast'!$B$4="EU08L",Leistungsdaten!C144,IF('Planungstool Heizlast'!$B$4="EU15L",O144,IF('Planungstool Heizlast'!$B$4="EU20L",S144,"")))))*$B$268</f>
        <v>1.7178809766678704</v>
      </c>
      <c r="X144" s="1">
        <f t="shared" si="2"/>
        <v>12.107556595610928</v>
      </c>
    </row>
    <row r="145" spans="1:24" x14ac:dyDescent="0.3">
      <c r="A145">
        <v>5.3476923214128202</v>
      </c>
      <c r="B145">
        <v>10.767954602127</v>
      </c>
      <c r="C145">
        <f>IF(A145&lt;'Planungstool Heizlast'!$B$8,'Planungstool Heizlast'!$B$21,IF(A145&gt;15,'Planungstool Heizlast'!$B$20,'Planungstool Heizlast'!$B$19/(15-'Planungstool Heizlast'!$B$8)*(15-Leistungsdaten!A145)+'Planungstool Heizlast'!$B$20))</f>
        <v>3.7458858840610327</v>
      </c>
      <c r="E145">
        <v>11.701322422761001</v>
      </c>
      <c r="F145">
        <v>13.886230232495601</v>
      </c>
      <c r="G145">
        <f>IF(E145&lt;'Planungstool Heizlast'!$B$8,'Planungstool Heizlast'!$B$21,IF(E145&gt;15,'Planungstool Heizlast'!$B$20,'Planungstool Heizlast'!$B$19/(15-'Planungstool Heizlast'!$B$8)*(15-Leistungsdaten!E145)+'Planungstool Heizlast'!$B$20))</f>
        <v>1.6374111914585474</v>
      </c>
      <c r="I145">
        <v>9.8461387174338402</v>
      </c>
      <c r="J145">
        <v>16.771387946925</v>
      </c>
      <c r="K145">
        <f>IF(I145&lt;'Planungstool Heizlast'!$B$8,'Planungstool Heizlast'!$B$21,IF(I145&gt;15,'Planungstool Heizlast'!$B$20,'Planungstool Heizlast'!$B$19/(15-'Planungstool Heizlast'!$B$8)*(15-Leistungsdaten!I145)+'Planungstool Heizlast'!$B$20))</f>
        <v>2.2530604864939665</v>
      </c>
      <c r="M145">
        <v>13.3011811621219</v>
      </c>
      <c r="N145">
        <v>23.716160124718701</v>
      </c>
      <c r="O145">
        <f>IF(M145&lt;'Planungstool Heizlast'!$B$8,'Planungstool Heizlast'!$B$21,IF(M145&gt;15,'Planungstool Heizlast'!$B$20,'Planungstool Heizlast'!$B$19/(15-'Planungstool Heizlast'!$B$8)*(15-Leistungsdaten!M145)+'Planungstool Heizlast'!$B$20))</f>
        <v>1.1064923923037779</v>
      </c>
      <c r="Q145">
        <v>14.331370059960101</v>
      </c>
      <c r="R145">
        <v>36.972237440685603</v>
      </c>
      <c r="S145">
        <f>IF(Q145&lt;'Planungstool Heizlast'!$B$8,'Planungstool Heizlast'!$B$21,IF(Q145&gt;15,'Planungstool Heizlast'!$B$20,'Planungstool Heizlast'!$B$19/(15-'Planungstool Heizlast'!$B$8)*(15-Leistungsdaten!Q145)+'Planungstool Heizlast'!$B$20))</f>
        <v>0.7646205513177895</v>
      </c>
      <c r="U145" s="1">
        <f>IF('Planungstool Heizlast'!$B$4="EU13L",Leistungsdaten!I145,IF('Planungstool Heizlast'!$B$4="EU10L",E145,IF('Planungstool Heizlast'!$B$4="EU08L",A145,IF('Planungstool Heizlast'!$B$4="EU15L",M145,IF('Planungstool Heizlast'!$B$4="EU20L",Q145,"")))))</f>
        <v>11.701322422761001</v>
      </c>
      <c r="V145" s="1">
        <f>IF(OR('Planungstool Heizlast'!$B$9="Fußbodenheizung 35°C",'Planungstool Heizlast'!$B$9="Niedertemperaturheizkörper 45°C"),IF('Planungstool Heizlast'!$B$4="EU13L",Leistungsdaten!J145,IF('Planungstool Heizlast'!$B$4="EU10L",Leistungsdaten!F145,IF('Planungstool Heizlast'!$B$4="EU08L",Leistungsdaten!B145,IF('Planungstool Heizlast'!$B$4="EU15L",N145,IF('Planungstool Heizlast'!$B$4="EU20L",R145,""))))),IF('Planungstool Heizlast'!$B$4="EU13L",Leistungsdaten!J145,IF('Planungstool Heizlast'!$B$4="EU10L",Leistungsdaten!F145,IF('Planungstool Heizlast'!$B$4="EU08L",Leistungsdaten!B145,IF('Planungstool Heizlast'!$B$4="EU15L",N145,IF('Planungstool Heizlast'!$B$4="EU20L",R145,"")))))*0.9)*'Planungstool Heizlast'!$B$5</f>
        <v>13.886230232495601</v>
      </c>
      <c r="W145" s="1">
        <f>IF('Planungstool Heizlast'!$B$4="EU13L",Leistungsdaten!K145,IF('Planungstool Heizlast'!$B$4="EU10L",Leistungsdaten!G145,IF('Planungstool Heizlast'!$B$4="EU08L",Leistungsdaten!C145,IF('Planungstool Heizlast'!$B$4="EU15L",O145,IF('Planungstool Heizlast'!$B$4="EU20L",S145,"")))))*$B$268</f>
        <v>1.6374111914585474</v>
      </c>
      <c r="X145" s="1">
        <f t="shared" si="2"/>
        <v>12.248819041037054</v>
      </c>
    </row>
    <row r="146" spans="1:24" x14ac:dyDescent="0.3">
      <c r="A146">
        <v>5.5615970917301798</v>
      </c>
      <c r="B146">
        <v>10.7813695843203</v>
      </c>
      <c r="C146">
        <f>IF(A146&lt;'Planungstool Heizlast'!$B$8,'Planungstool Heizlast'!$B$21,IF(A146&gt;15,'Planungstool Heizlast'!$B$20,'Planungstool Heizlast'!$B$19/(15-'Planungstool Heizlast'!$B$8)*(15-Leistungsdaten!A146)+'Planungstool Heizlast'!$B$20))</f>
        <v>3.6749008270704788</v>
      </c>
      <c r="E146">
        <v>11.943901786439801</v>
      </c>
      <c r="F146">
        <v>13.9471062135426</v>
      </c>
      <c r="G146">
        <f>IF(E146&lt;'Planungstool Heizlast'!$B$8,'Planungstool Heizlast'!$B$21,IF(E146&gt;15,'Planungstool Heizlast'!$B$20,'Planungstool Heizlast'!$B$19/(15-'Planungstool Heizlast'!$B$8)*(15-Leistungsdaten!E146)+'Planungstool Heizlast'!$B$20))</f>
        <v>1.5569103689199744</v>
      </c>
      <c r="I146">
        <v>10.057011410983201</v>
      </c>
      <c r="J146">
        <v>16.777815398510501</v>
      </c>
      <c r="K146">
        <f>IF(I146&lt;'Planungstool Heizlast'!$B$8,'Planungstool Heizlast'!$B$21,IF(I146&gt;15,'Planungstool Heizlast'!$B$20,'Planungstool Heizlast'!$B$19/(15-'Planungstool Heizlast'!$B$8)*(15-Leistungsdaten!I146)+'Planungstool Heizlast'!$B$20))</f>
        <v>2.1830816349370585</v>
      </c>
      <c r="M146">
        <v>13.542109595751</v>
      </c>
      <c r="N146">
        <v>23.797975459435001</v>
      </c>
      <c r="O146">
        <f>IF(M146&lt;'Planungstool Heizlast'!$B$8,'Planungstool Heizlast'!$B$21,IF(M146&gt;15,'Planungstool Heizlast'!$B$20,'Planungstool Heizlast'!$B$19/(15-'Planungstool Heizlast'!$B$8)*(15-Leistungsdaten!M146)+'Planungstool Heizlast'!$B$20))</f>
        <v>1.026539436759903</v>
      </c>
      <c r="Q146">
        <v>14.6018405154792</v>
      </c>
      <c r="R146">
        <v>37.175407106077998</v>
      </c>
      <c r="S146">
        <f>IF(Q146&lt;'Planungstool Heizlast'!$B$8,'Planungstool Heizlast'!$B$21,IF(Q146&gt;15,'Planungstool Heizlast'!$B$20,'Planungstool Heizlast'!$B$19/(15-'Planungstool Heizlast'!$B$8)*(15-Leistungsdaten!Q146)+'Planungstool Heizlast'!$B$20))</f>
        <v>0.67486397099094941</v>
      </c>
      <c r="U146" s="1">
        <f>IF('Planungstool Heizlast'!$B$4="EU13L",Leistungsdaten!I146,IF('Planungstool Heizlast'!$B$4="EU10L",E146,IF('Planungstool Heizlast'!$B$4="EU08L",A146,IF('Planungstool Heizlast'!$B$4="EU15L",M146,IF('Planungstool Heizlast'!$B$4="EU20L",Q146,"")))))</f>
        <v>11.943901786439801</v>
      </c>
      <c r="V146" s="1">
        <f>IF(OR('Planungstool Heizlast'!$B$9="Fußbodenheizung 35°C",'Planungstool Heizlast'!$B$9="Niedertemperaturheizkörper 45°C"),IF('Planungstool Heizlast'!$B$4="EU13L",Leistungsdaten!J146,IF('Planungstool Heizlast'!$B$4="EU10L",Leistungsdaten!F146,IF('Planungstool Heizlast'!$B$4="EU08L",Leistungsdaten!B146,IF('Planungstool Heizlast'!$B$4="EU15L",N146,IF('Planungstool Heizlast'!$B$4="EU20L",R146,""))))),IF('Planungstool Heizlast'!$B$4="EU13L",Leistungsdaten!J146,IF('Planungstool Heizlast'!$B$4="EU10L",Leistungsdaten!F146,IF('Planungstool Heizlast'!$B$4="EU08L",Leistungsdaten!B146,IF('Planungstool Heizlast'!$B$4="EU15L",N146,IF('Planungstool Heizlast'!$B$4="EU20L",R146,"")))))*0.9)*'Planungstool Heizlast'!$B$5</f>
        <v>13.9471062135426</v>
      </c>
      <c r="W146" s="1">
        <f>IF('Planungstool Heizlast'!$B$4="EU13L",Leistungsdaten!K146,IF('Planungstool Heizlast'!$B$4="EU10L",Leistungsdaten!G146,IF('Planungstool Heizlast'!$B$4="EU08L",Leistungsdaten!C146,IF('Planungstool Heizlast'!$B$4="EU15L",O146,IF('Planungstool Heizlast'!$B$4="EU20L",S146,"")))))*$B$268</f>
        <v>1.5569103689199744</v>
      </c>
      <c r="X146" s="1">
        <f t="shared" si="2"/>
        <v>12.390195844622626</v>
      </c>
    </row>
    <row r="147" spans="1:24" x14ac:dyDescent="0.3">
      <c r="A147">
        <v>5.7752895968798299</v>
      </c>
      <c r="B147">
        <v>10.7944420210105</v>
      </c>
      <c r="C147">
        <f>IF(A147&lt;'Planungstool Heizlast'!$B$8,'Planungstool Heizlast'!$B$21,IF(A147&gt;15,'Planungstool Heizlast'!$B$20,'Planungstool Heizlast'!$B$19/(15-'Planungstool Heizlast'!$B$8)*(15-Leistungsdaten!A147)+'Planungstool Heizlast'!$B$20))</f>
        <v>3.6039862110289724</v>
      </c>
      <c r="E147">
        <v>12.186574412418301</v>
      </c>
      <c r="F147">
        <v>14.0080650108572</v>
      </c>
      <c r="G147">
        <f>IF(E147&lt;'Planungstool Heizlast'!$B$8,'Planungstool Heizlast'!$B$21,IF(E147&gt;15,'Planungstool Heizlast'!$B$20,'Planungstool Heizlast'!$B$19/(15-'Planungstool Heizlast'!$B$8)*(15-Leistungsdaten!E147)+'Planungstool Heizlast'!$B$20))</f>
        <v>1.4763785969563399</v>
      </c>
      <c r="I147">
        <v>10.2676480292736</v>
      </c>
      <c r="J147">
        <v>16.7838009578624</v>
      </c>
      <c r="K147">
        <f>IF(I147&lt;'Planungstool Heizlast'!$B$8,'Planungstool Heizlast'!$B$21,IF(I147&gt;15,'Planungstool Heizlast'!$B$20,'Planungstool Heizlast'!$B$19/(15-'Planungstool Heizlast'!$B$8)*(15-Leistungsdaten!I147)+'Planungstool Heizlast'!$B$20))</f>
        <v>2.1131811257924609</v>
      </c>
      <c r="M147">
        <v>13.7830224737002</v>
      </c>
      <c r="N147">
        <v>23.879756622181201</v>
      </c>
      <c r="O147">
        <f>IF(M147&lt;'Planungstool Heizlast'!$B$8,'Planungstool Heizlast'!$B$21,IF(M147&gt;15,'Planungstool Heizlast'!$B$20,'Planungstool Heizlast'!$B$19/(15-'Planungstool Heizlast'!$B$8)*(15-Leistungsdaten!M147)+'Planungstool Heizlast'!$B$20))</f>
        <v>0.94659164342359681</v>
      </c>
      <c r="Q147">
        <v>14.8726182210891</v>
      </c>
      <c r="R147">
        <v>37.379401896786</v>
      </c>
      <c r="S147">
        <f>IF(Q147&lt;'Planungstool Heizlast'!$B$8,'Planungstool Heizlast'!$B$21,IF(Q147&gt;15,'Planungstool Heizlast'!$B$20,'Planungstool Heizlast'!$B$19/(15-'Planungstool Heizlast'!$B$8)*(15-Leistungsdaten!Q147)+'Planungstool Heizlast'!$B$20))</f>
        <v>0.58500542863131555</v>
      </c>
      <c r="U147" s="1">
        <f>IF('Planungstool Heizlast'!$B$4="EU13L",Leistungsdaten!I147,IF('Planungstool Heizlast'!$B$4="EU10L",E147,IF('Planungstool Heizlast'!$B$4="EU08L",A147,IF('Planungstool Heizlast'!$B$4="EU15L",M147,IF('Planungstool Heizlast'!$B$4="EU20L",Q147,"")))))</f>
        <v>12.186574412418301</v>
      </c>
      <c r="V147" s="1">
        <f>IF(OR('Planungstool Heizlast'!$B$9="Fußbodenheizung 35°C",'Planungstool Heizlast'!$B$9="Niedertemperaturheizkörper 45°C"),IF('Planungstool Heizlast'!$B$4="EU13L",Leistungsdaten!J147,IF('Planungstool Heizlast'!$B$4="EU10L",Leistungsdaten!F147,IF('Planungstool Heizlast'!$B$4="EU08L",Leistungsdaten!B147,IF('Planungstool Heizlast'!$B$4="EU15L",N147,IF('Planungstool Heizlast'!$B$4="EU20L",R147,""))))),IF('Planungstool Heizlast'!$B$4="EU13L",Leistungsdaten!J147,IF('Planungstool Heizlast'!$B$4="EU10L",Leistungsdaten!F147,IF('Planungstool Heizlast'!$B$4="EU08L",Leistungsdaten!B147,IF('Planungstool Heizlast'!$B$4="EU15L",N147,IF('Planungstool Heizlast'!$B$4="EU20L",R147,"")))))*0.9)*'Planungstool Heizlast'!$B$5</f>
        <v>14.0080650108572</v>
      </c>
      <c r="W147" s="1">
        <f>IF('Planungstool Heizlast'!$B$4="EU13L",Leistungsdaten!K147,IF('Planungstool Heizlast'!$B$4="EU10L",Leistungsdaten!G147,IF('Planungstool Heizlast'!$B$4="EU08L",Leistungsdaten!C147,IF('Planungstool Heizlast'!$B$4="EU15L",O147,IF('Planungstool Heizlast'!$B$4="EU20L",S147,"")))))*$B$268</f>
        <v>1.4763785969563399</v>
      </c>
      <c r="X147" s="1">
        <f t="shared" si="2"/>
        <v>12.531686413900861</v>
      </c>
    </row>
    <row r="148" spans="1:24" x14ac:dyDescent="0.3">
      <c r="A148">
        <v>5.9887685624631999</v>
      </c>
      <c r="B148">
        <v>10.8071703892985</v>
      </c>
      <c r="C148">
        <f>IF(A148&lt;'Planungstool Heizlast'!$B$8,'Planungstool Heizlast'!$B$21,IF(A148&gt;15,'Planungstool Heizlast'!$B$20,'Planungstool Heizlast'!$B$19/(15-'Planungstool Heizlast'!$B$8)*(15-Leistungsdaten!A148)+'Planungstool Heizlast'!$B$20))</f>
        <v>3.5331424588502012</v>
      </c>
      <c r="E148">
        <v>12.4293400284869</v>
      </c>
      <c r="F148">
        <v>14.069106108769001</v>
      </c>
      <c r="G148">
        <f>IF(E148&lt;'Planungstool Heizlast'!$B$8,'Planungstool Heizlast'!$B$21,IF(E148&gt;15,'Planungstool Heizlast'!$B$20,'Planungstool Heizlast'!$B$19/(15-'Planungstool Heizlast'!$B$8)*(15-Leistungsdaten!E148)+'Planungstool Heizlast'!$B$20))</f>
        <v>1.3958159659013656</v>
      </c>
      <c r="I148">
        <v>10.4780471786988</v>
      </c>
      <c r="J148">
        <v>16.7893433654462</v>
      </c>
      <c r="K148">
        <f>IF(I148&lt;'Planungstool Heizlast'!$B$8,'Planungstool Heizlast'!$B$21,IF(I148&gt;15,'Planungstool Heizlast'!$B$20,'Planungstool Heizlast'!$B$19/(15-'Planungstool Heizlast'!$B$8)*(15-Leistungsdaten!I148)+'Planungstool Heizlast'!$B$20))</f>
        <v>2.0433594215333493</v>
      </c>
      <c r="M148">
        <v>14.023918256415801</v>
      </c>
      <c r="N148">
        <v>23.961500661581699</v>
      </c>
      <c r="O148">
        <f>IF(M148&lt;'Planungstool Heizlast'!$B$8,'Planungstool Heizlast'!$B$21,IF(M148&gt;15,'Planungstool Heizlast'!$B$20,'Planungstool Heizlast'!$B$19/(15-'Planungstool Heizlast'!$B$8)*(15-Leistungsdaten!M148)+'Planungstool Heizlast'!$B$20))</f>
        <v>0.86664952320121635</v>
      </c>
      <c r="Q148">
        <v>15.1437036278877</v>
      </c>
      <c r="R148">
        <v>37.584223109127699</v>
      </c>
      <c r="S148">
        <f>IF(Q148&lt;'Planungstool Heizlast'!$B$8,'Planungstool Heizlast'!$B$21,IF(Q148&gt;15,'Planungstool Heizlast'!$B$20,'Planungstool Heizlast'!$B$19/(15-'Planungstool Heizlast'!$B$8)*(15-Leistungsdaten!Q148)+'Planungstool Heizlast'!$B$20))</f>
        <v>0.54273333333333351</v>
      </c>
      <c r="U148" s="1">
        <f>IF('Planungstool Heizlast'!$B$4="EU13L",Leistungsdaten!I148,IF('Planungstool Heizlast'!$B$4="EU10L",E148,IF('Planungstool Heizlast'!$B$4="EU08L",A148,IF('Planungstool Heizlast'!$B$4="EU15L",M148,IF('Planungstool Heizlast'!$B$4="EU20L",Q148,"")))))</f>
        <v>12.4293400284869</v>
      </c>
      <c r="V148" s="1">
        <f>IF(OR('Planungstool Heizlast'!$B$9="Fußbodenheizung 35°C",'Planungstool Heizlast'!$B$9="Niedertemperaturheizkörper 45°C"),IF('Planungstool Heizlast'!$B$4="EU13L",Leistungsdaten!J148,IF('Planungstool Heizlast'!$B$4="EU10L",Leistungsdaten!F148,IF('Planungstool Heizlast'!$B$4="EU08L",Leistungsdaten!B148,IF('Planungstool Heizlast'!$B$4="EU15L",N148,IF('Planungstool Heizlast'!$B$4="EU20L",R148,""))))),IF('Planungstool Heizlast'!$B$4="EU13L",Leistungsdaten!J148,IF('Planungstool Heizlast'!$B$4="EU10L",Leistungsdaten!F148,IF('Planungstool Heizlast'!$B$4="EU08L",Leistungsdaten!B148,IF('Planungstool Heizlast'!$B$4="EU15L",N148,IF('Planungstool Heizlast'!$B$4="EU20L",R148,"")))))*0.9)*'Planungstool Heizlast'!$B$5</f>
        <v>14.069106108769001</v>
      </c>
      <c r="W148" s="1">
        <f>IF('Planungstool Heizlast'!$B$4="EU13L",Leistungsdaten!K148,IF('Planungstool Heizlast'!$B$4="EU10L",Leistungsdaten!G148,IF('Planungstool Heizlast'!$B$4="EU08L",Leistungsdaten!C148,IF('Planungstool Heizlast'!$B$4="EU15L",O148,IF('Planungstool Heizlast'!$B$4="EU20L",S148,"")))))*$B$268</f>
        <v>1.3958159659013656</v>
      </c>
      <c r="X148" s="1">
        <f t="shared" si="2"/>
        <v>12.673290142867636</v>
      </c>
    </row>
    <row r="149" spans="1:24" x14ac:dyDescent="0.3">
      <c r="A149">
        <v>6.2020327326530102</v>
      </c>
      <c r="B149">
        <v>10.819553194460999</v>
      </c>
      <c r="C149">
        <f>IF(A149&lt;'Planungstool Heizlast'!$B$8,'Planungstool Heizlast'!$B$21,IF(A149&gt;15,'Planungstool Heizlast'!$B$20,'Planungstool Heizlast'!$B$19/(15-'Planungstool Heizlast'!$B$8)*(15-Leistungsdaten!A149)+'Planungstool Heizlast'!$B$20))</f>
        <v>3.4623699872849034</v>
      </c>
      <c r="E149">
        <v>12.672198355114899</v>
      </c>
      <c r="F149">
        <v>14.130228980500901</v>
      </c>
      <c r="G149">
        <f>IF(E149&lt;'Planungstool Heizlast'!$B$8,'Planungstool Heizlast'!$B$21,IF(E149&gt;15,'Planungstool Heizlast'!$B$20,'Planungstool Heizlast'!$B$19/(15-'Planungstool Heizlast'!$B$8)*(15-Leistungsdaten!E149)+'Planungstool Heizlast'!$B$20))</f>
        <v>1.3152225685183057</v>
      </c>
      <c r="I149">
        <v>10.659405241766899</v>
      </c>
      <c r="J149">
        <v>16.736404019316701</v>
      </c>
      <c r="K149">
        <f>IF(I149&lt;'Planungstool Heizlast'!$B$8,'Planungstool Heizlast'!$B$21,IF(I149&gt;15,'Planungstool Heizlast'!$B$20,'Planungstool Heizlast'!$B$19/(15-'Planungstool Heizlast'!$B$8)*(15-Leistungsdaten!I149)+'Planungstool Heizlast'!$B$20))</f>
        <v>1.9831751048232289</v>
      </c>
      <c r="M149">
        <v>14.2647953973296</v>
      </c>
      <c r="N149">
        <v>24.043204612814101</v>
      </c>
      <c r="O149">
        <f>IF(M149&lt;'Planungstool Heizlast'!$B$8,'Planungstool Heizlast'!$B$21,IF(M149&gt;15,'Planungstool Heizlast'!$B$20,'Planungstool Heizlast'!$B$19/(15-'Planungstool Heizlast'!$B$8)*(15-Leistungsdaten!M149)+'Planungstool Heizlast'!$B$20))</f>
        <v>0.78671358932690727</v>
      </c>
      <c r="Q149">
        <v>15.415097186972901</v>
      </c>
      <c r="R149">
        <v>37.789872039421098</v>
      </c>
      <c r="S149">
        <f>IF(Q149&lt;'Planungstool Heizlast'!$B$8,'Planungstool Heizlast'!$B$21,IF(Q149&gt;15,'Planungstool Heizlast'!$B$20,'Planungstool Heizlast'!$B$19/(15-'Planungstool Heizlast'!$B$8)*(15-Leistungsdaten!Q149)+'Planungstool Heizlast'!$B$20))</f>
        <v>0.54273333333333351</v>
      </c>
      <c r="U149" s="1">
        <f>IF('Planungstool Heizlast'!$B$4="EU13L",Leistungsdaten!I149,IF('Planungstool Heizlast'!$B$4="EU10L",E149,IF('Planungstool Heizlast'!$B$4="EU08L",A149,IF('Planungstool Heizlast'!$B$4="EU15L",M149,IF('Planungstool Heizlast'!$B$4="EU20L",Q149,"")))))</f>
        <v>12.672198355114899</v>
      </c>
      <c r="V149" s="1">
        <f>IF(OR('Planungstool Heizlast'!$B$9="Fußbodenheizung 35°C",'Planungstool Heizlast'!$B$9="Niedertemperaturheizkörper 45°C"),IF('Planungstool Heizlast'!$B$4="EU13L",Leistungsdaten!J149,IF('Planungstool Heizlast'!$B$4="EU10L",Leistungsdaten!F149,IF('Planungstool Heizlast'!$B$4="EU08L",Leistungsdaten!B149,IF('Planungstool Heizlast'!$B$4="EU15L",N149,IF('Planungstool Heizlast'!$B$4="EU20L",R149,""))))),IF('Planungstool Heizlast'!$B$4="EU13L",Leistungsdaten!J149,IF('Planungstool Heizlast'!$B$4="EU10L",Leistungsdaten!F149,IF('Planungstool Heizlast'!$B$4="EU08L",Leistungsdaten!B149,IF('Planungstool Heizlast'!$B$4="EU15L",N149,IF('Planungstool Heizlast'!$B$4="EU20L",R149,"")))))*0.9)*'Planungstool Heizlast'!$B$5</f>
        <v>14.130228980500901</v>
      </c>
      <c r="W149" s="1">
        <f>IF('Planungstool Heizlast'!$B$4="EU13L",Leistungsdaten!K149,IF('Planungstool Heizlast'!$B$4="EU10L",Leistungsdaten!G149,IF('Planungstool Heizlast'!$B$4="EU08L",Leistungsdaten!C149,IF('Planungstool Heizlast'!$B$4="EU15L",O149,IF('Planungstool Heizlast'!$B$4="EU20L",S149,"")))))*$B$268</f>
        <v>1.3152225685183057</v>
      </c>
      <c r="X149" s="1">
        <f t="shared" ref="X149:X212" si="3">V149-W149</f>
        <v>12.815006411982594</v>
      </c>
    </row>
    <row r="150" spans="1:24" x14ac:dyDescent="0.3">
      <c r="A150">
        <v>6.41508087021655</v>
      </c>
      <c r="B150">
        <v>10.8315889699858</v>
      </c>
      <c r="C150">
        <f>IF(A150&lt;'Planungstool Heizlast'!$B$8,'Planungstool Heizlast'!$B$21,IF(A150&gt;15,'Planungstool Heizlast'!$B$20,'Planungstool Heizlast'!$B$19/(15-'Planungstool Heizlast'!$B$8)*(15-Leistungsdaten!A150)+'Planungstool Heizlast'!$B$20))</f>
        <v>3.3916692069131442</v>
      </c>
      <c r="E150">
        <v>12.915149105450499</v>
      </c>
      <c r="F150">
        <v>14.1914330881679</v>
      </c>
      <c r="G150">
        <f>IF(E150&lt;'Planungstool Heizlast'!$B$8,'Planungstool Heizlast'!$B$21,IF(E150&gt;15,'Planungstool Heizlast'!$B$20,'Planungstool Heizlast'!$B$19/(15-'Planungstool Heizlast'!$B$8)*(15-Leistungsdaten!E150)+'Planungstool Heizlast'!$B$20))</f>
        <v>1.2345984999999478</v>
      </c>
      <c r="I150">
        <v>10.8981275932504</v>
      </c>
      <c r="J150">
        <v>16.799093833915499</v>
      </c>
      <c r="K150">
        <f>IF(I150&lt;'Planungstool Heizlast'!$B$8,'Planungstool Heizlast'!$B$21,IF(I150&gt;15,'Planungstool Heizlast'!$B$20,'Planungstool Heizlast'!$B$19/(15-'Planungstool Heizlast'!$B$8)*(15-Leistungsdaten!I150)+'Planungstool Heizlast'!$B$20))</f>
        <v>1.9039542454668252</v>
      </c>
      <c r="M150">
        <v>14.505652342859101</v>
      </c>
      <c r="N150">
        <v>24.124865497609498</v>
      </c>
      <c r="O150">
        <f>IF(M150&lt;'Planungstool Heizlast'!$B$8,'Planungstool Heizlast'!$B$21,IF(M150&gt;15,'Planungstool Heizlast'!$B$20,'Planungstool Heizlast'!$B$19/(15-'Planungstool Heizlast'!$B$8)*(15-Leistungsdaten!M150)+'Planungstool Heizlast'!$B$20))</f>
        <v>0.7067843573625332</v>
      </c>
      <c r="Q150">
        <v>15.6867993494423</v>
      </c>
      <c r="R150">
        <v>37.996349983984601</v>
      </c>
      <c r="S150">
        <f>IF(Q150&lt;'Planungstool Heizlast'!$B$8,'Planungstool Heizlast'!$B$21,IF(Q150&gt;15,'Planungstool Heizlast'!$B$20,'Planungstool Heizlast'!$B$19/(15-'Planungstool Heizlast'!$B$8)*(15-Leistungsdaten!Q150)+'Planungstool Heizlast'!$B$20))</f>
        <v>0.54273333333333351</v>
      </c>
      <c r="U150" s="1">
        <f>IF('Planungstool Heizlast'!$B$4="EU13L",Leistungsdaten!I150,IF('Planungstool Heizlast'!$B$4="EU10L",E150,IF('Planungstool Heizlast'!$B$4="EU08L",A150,IF('Planungstool Heizlast'!$B$4="EU15L",M150,IF('Planungstool Heizlast'!$B$4="EU20L",Q150,"")))))</f>
        <v>12.915149105450499</v>
      </c>
      <c r="V150" s="1">
        <f>IF(OR('Planungstool Heizlast'!$B$9="Fußbodenheizung 35°C",'Planungstool Heizlast'!$B$9="Niedertemperaturheizkörper 45°C"),IF('Planungstool Heizlast'!$B$4="EU13L",Leistungsdaten!J150,IF('Planungstool Heizlast'!$B$4="EU10L",Leistungsdaten!F150,IF('Planungstool Heizlast'!$B$4="EU08L",Leistungsdaten!B150,IF('Planungstool Heizlast'!$B$4="EU15L",N150,IF('Planungstool Heizlast'!$B$4="EU20L",R150,""))))),IF('Planungstool Heizlast'!$B$4="EU13L",Leistungsdaten!J150,IF('Planungstool Heizlast'!$B$4="EU10L",Leistungsdaten!F150,IF('Planungstool Heizlast'!$B$4="EU08L",Leistungsdaten!B150,IF('Planungstool Heizlast'!$B$4="EU15L",N150,IF('Planungstool Heizlast'!$B$4="EU20L",R150,"")))))*0.9)*'Planungstool Heizlast'!$B$5</f>
        <v>14.1914330881679</v>
      </c>
      <c r="W150" s="1">
        <f>IF('Planungstool Heizlast'!$B$4="EU13L",Leistungsdaten!K150,IF('Planungstool Heizlast'!$B$4="EU10L",Leistungsdaten!G150,IF('Planungstool Heizlast'!$B$4="EU08L",Leistungsdaten!C150,IF('Planungstool Heizlast'!$B$4="EU15L",O150,IF('Planungstool Heizlast'!$B$4="EU20L",S150,"")))))*$B$268</f>
        <v>1.2345984999999478</v>
      </c>
      <c r="X150" s="1">
        <f t="shared" si="3"/>
        <v>12.956834588167952</v>
      </c>
    </row>
    <row r="151" spans="1:24" x14ac:dyDescent="0.3">
      <c r="A151">
        <v>6.6089033767638297</v>
      </c>
      <c r="B151">
        <v>10.805962255508099</v>
      </c>
      <c r="C151">
        <f>IF(A151&lt;'Planungstool Heizlast'!$B$8,'Planungstool Heizlast'!$B$21,IF(A151&gt;15,'Planungstool Heizlast'!$B$20,'Planungstool Heizlast'!$B$19/(15-'Planungstool Heizlast'!$B$8)*(15-Leistungsdaten!A151)+'Planungstool Heizlast'!$B$20))</f>
        <v>3.3273485204090609</v>
      </c>
      <c r="E151">
        <v>13.158191985320601</v>
      </c>
      <c r="F151">
        <v>14.252717882777899</v>
      </c>
      <c r="G151">
        <f>IF(E151&lt;'Planungstool Heizlast'!$B$8,'Planungstool Heizlast'!$B$21,IF(E151&gt;15,'Planungstool Heizlast'!$B$20,'Planungstool Heizlast'!$B$19/(15-'Planungstool Heizlast'!$B$8)*(15-Leistungsdaten!E151)+'Planungstool Heizlast'!$B$20))</f>
        <v>1.1539438579686783</v>
      </c>
      <c r="I151">
        <v>11.107806167897699</v>
      </c>
      <c r="J151">
        <v>16.803299522492701</v>
      </c>
      <c r="K151">
        <f>IF(I151&lt;'Planungstool Heizlast'!$B$8,'Planungstool Heizlast'!$B$21,IF(I151&gt;15,'Planungstool Heizlast'!$B$20,'Planungstool Heizlast'!$B$19/(15-'Planungstool Heizlast'!$B$8)*(15-Leistungsdaten!I151)+'Planungstool Heizlast'!$B$20))</f>
        <v>1.8343716665044489</v>
      </c>
      <c r="M151">
        <v>14.746487532407601</v>
      </c>
      <c r="N151">
        <v>24.206480324252201</v>
      </c>
      <c r="O151">
        <f>IF(M151&lt;'Planungstool Heizlast'!$B$8,'Planungstool Heizlast'!$B$21,IF(M151&gt;15,'Planungstool Heizlast'!$B$20,'Planungstool Heizlast'!$B$19/(15-'Planungstool Heizlast'!$B$8)*(15-Leistungsdaten!M151)+'Planungstool Heizlast'!$B$20))</f>
        <v>0.62686234519764716</v>
      </c>
      <c r="Q151">
        <v>15.9588105663939</v>
      </c>
      <c r="R151">
        <v>38.203658239136203</v>
      </c>
      <c r="S151">
        <f>IF(Q151&lt;'Planungstool Heizlast'!$B$8,'Planungstool Heizlast'!$B$21,IF(Q151&gt;15,'Planungstool Heizlast'!$B$20,'Planungstool Heizlast'!$B$19/(15-'Planungstool Heizlast'!$B$8)*(15-Leistungsdaten!Q151)+'Planungstool Heizlast'!$B$20))</f>
        <v>0.54273333333333351</v>
      </c>
      <c r="U151" s="1">
        <f>IF('Planungstool Heizlast'!$B$4="EU13L",Leistungsdaten!I151,IF('Planungstool Heizlast'!$B$4="EU10L",E151,IF('Planungstool Heizlast'!$B$4="EU08L",A151,IF('Planungstool Heizlast'!$B$4="EU15L",M151,IF('Planungstool Heizlast'!$B$4="EU20L",Q151,"")))))</f>
        <v>13.158191985320601</v>
      </c>
      <c r="V151" s="1">
        <f>IF(OR('Planungstool Heizlast'!$B$9="Fußbodenheizung 35°C",'Planungstool Heizlast'!$B$9="Niedertemperaturheizkörper 45°C"),IF('Planungstool Heizlast'!$B$4="EU13L",Leistungsdaten!J151,IF('Planungstool Heizlast'!$B$4="EU10L",Leistungsdaten!F151,IF('Planungstool Heizlast'!$B$4="EU08L",Leistungsdaten!B151,IF('Planungstool Heizlast'!$B$4="EU15L",N151,IF('Planungstool Heizlast'!$B$4="EU20L",R151,""))))),IF('Planungstool Heizlast'!$B$4="EU13L",Leistungsdaten!J151,IF('Planungstool Heizlast'!$B$4="EU10L",Leistungsdaten!F151,IF('Planungstool Heizlast'!$B$4="EU08L",Leistungsdaten!B151,IF('Planungstool Heizlast'!$B$4="EU15L",N151,IF('Planungstool Heizlast'!$B$4="EU20L",R151,"")))))*0.9)*'Planungstool Heizlast'!$B$5</f>
        <v>14.252717882777899</v>
      </c>
      <c r="W151" s="1">
        <f>IF('Planungstool Heizlast'!$B$4="EU13L",Leistungsdaten!K151,IF('Planungstool Heizlast'!$B$4="EU10L",Leistungsdaten!G151,IF('Planungstool Heizlast'!$B$4="EU08L",Leistungsdaten!C151,IF('Planungstool Heizlast'!$B$4="EU15L",O151,IF('Planungstool Heizlast'!$B$4="EU20L",S151,"")))))*$B$268</f>
        <v>1.1539438579686783</v>
      </c>
      <c r="X151" s="1">
        <f t="shared" si="3"/>
        <v>13.09877402480922</v>
      </c>
    </row>
    <row r="152" spans="1:24" x14ac:dyDescent="0.3">
      <c r="A152">
        <v>6.8405241916484298</v>
      </c>
      <c r="B152">
        <v>10.8546137073425</v>
      </c>
      <c r="C152">
        <f>IF(A152&lt;'Planungstool Heizlast'!$B$8,'Planungstool Heizlast'!$B$21,IF(A152&gt;15,'Planungstool Heizlast'!$B$20,'Planungstool Heizlast'!$B$19/(15-'Planungstool Heizlast'!$B$8)*(15-Leistungsdaten!A152)+'Planungstool Heizlast'!$B$20))</f>
        <v>3.2504843311701381</v>
      </c>
      <c r="E152">
        <v>13.4013266932312</v>
      </c>
      <c r="F152">
        <v>14.314082804231401</v>
      </c>
      <c r="G152">
        <f>IF(E152&lt;'Planungstool Heizlast'!$B$8,'Planungstool Heizlast'!$B$21,IF(E152&gt;15,'Planungstool Heizlast'!$B$20,'Planungstool Heizlast'!$B$19/(15-'Planungstool Heizlast'!$B$8)*(15-Leistungsdaten!E152)+'Planungstool Heizlast'!$B$20))</f>
        <v>1.0732587424763527</v>
      </c>
      <c r="I152">
        <v>11.317241892729299</v>
      </c>
      <c r="J152">
        <v>16.807057314696799</v>
      </c>
      <c r="K152">
        <f>IF(I152&lt;'Planungstool Heizlast'!$B$8,'Planungstool Heizlast'!$B$21,IF(I152&gt;15,'Planungstool Heizlast'!$B$20,'Planungstool Heizlast'!$B$19/(15-'Planungstool Heizlast'!$B$8)*(15-Leistungsdaten!I152)+'Planungstool Heizlast'!$B$20))</f>
        <v>1.7648696781150737</v>
      </c>
      <c r="M152">
        <v>14.987299398364</v>
      </c>
      <c r="N152">
        <v>24.28804608758</v>
      </c>
      <c r="O152">
        <f>IF(M152&lt;'Planungstool Heizlast'!$B$8,'Planungstool Heizlast'!$B$21,IF(M152&gt;15,'Planungstool Heizlast'!$B$20,'Planungstool Heizlast'!$B$19/(15-'Planungstool Heizlast'!$B$8)*(15-Leistungsdaten!M152)+'Planungstool Heizlast'!$B$20))</f>
        <v>0.54694807304955495</v>
      </c>
      <c r="Q152">
        <v>16.2311312889255</v>
      </c>
      <c r="R152">
        <v>38.411798101194002</v>
      </c>
      <c r="S152">
        <f>IF(Q152&lt;'Planungstool Heizlast'!$B$8,'Planungstool Heizlast'!$B$21,IF(Q152&gt;15,'Planungstool Heizlast'!$B$20,'Planungstool Heizlast'!$B$19/(15-'Planungstool Heizlast'!$B$8)*(15-Leistungsdaten!Q152)+'Planungstool Heizlast'!$B$20))</f>
        <v>0.54273333333333351</v>
      </c>
      <c r="U152" s="1">
        <f>IF('Planungstool Heizlast'!$B$4="EU13L",Leistungsdaten!I152,IF('Planungstool Heizlast'!$B$4="EU10L",E152,IF('Planungstool Heizlast'!$B$4="EU08L",A152,IF('Planungstool Heizlast'!$B$4="EU15L",M152,IF('Planungstool Heizlast'!$B$4="EU20L",Q152,"")))))</f>
        <v>13.4013266932312</v>
      </c>
      <c r="V152" s="1">
        <f>IF(OR('Planungstool Heizlast'!$B$9="Fußbodenheizung 35°C",'Planungstool Heizlast'!$B$9="Niedertemperaturheizkörper 45°C"),IF('Planungstool Heizlast'!$B$4="EU13L",Leistungsdaten!J152,IF('Planungstool Heizlast'!$B$4="EU10L",Leistungsdaten!F152,IF('Planungstool Heizlast'!$B$4="EU08L",Leistungsdaten!B152,IF('Planungstool Heizlast'!$B$4="EU15L",N152,IF('Planungstool Heizlast'!$B$4="EU20L",R152,""))))),IF('Planungstool Heizlast'!$B$4="EU13L",Leistungsdaten!J152,IF('Planungstool Heizlast'!$B$4="EU10L",Leistungsdaten!F152,IF('Planungstool Heizlast'!$B$4="EU08L",Leistungsdaten!B152,IF('Planungstool Heizlast'!$B$4="EU15L",N152,IF('Planungstool Heizlast'!$B$4="EU20L",R152,"")))))*0.9)*'Planungstool Heizlast'!$B$5</f>
        <v>14.314082804231401</v>
      </c>
      <c r="W152" s="1">
        <f>IF('Planungstool Heizlast'!$B$4="EU13L",Leistungsdaten!K152,IF('Planungstool Heizlast'!$B$4="EU10L",Leistungsdaten!G152,IF('Planungstool Heizlast'!$B$4="EU08L",Leistungsdaten!C152,IF('Planungstool Heizlast'!$B$4="EU15L",O152,IF('Planungstool Heizlast'!$B$4="EU20L",S152,"")))))*$B$268</f>
        <v>1.0732587424763527</v>
      </c>
      <c r="X152" s="1">
        <f t="shared" si="3"/>
        <v>13.240824061755047</v>
      </c>
    </row>
    <row r="153" spans="1:24" x14ac:dyDescent="0.3">
      <c r="A153">
        <v>7.05291699423762</v>
      </c>
      <c r="B153">
        <v>10.865599877528799</v>
      </c>
      <c r="C153">
        <f>IF(A153&lt;'Planungstool Heizlast'!$B$8,'Planungstool Heizlast'!$B$21,IF(A153&gt;15,'Planungstool Heizlast'!$B$20,'Planungstool Heizlast'!$B$19/(15-'Planungstool Heizlast'!$B$8)*(15-Leistungsdaten!A153)+'Planungstool Heizlast'!$B$20))</f>
        <v>3.180001026034827</v>
      </c>
      <c r="E153">
        <v>13.644552920367</v>
      </c>
      <c r="F153">
        <v>14.375527281321499</v>
      </c>
      <c r="G153">
        <f>IF(E153&lt;'Planungstool Heizlast'!$B$8,'Planungstool Heizlast'!$B$21,IF(E153&gt;15,'Planungstool Heizlast'!$B$20,'Planungstool Heizlast'!$B$19/(15-'Planungstool Heizlast'!$B$8)*(15-Leistungsdaten!E153)+'Planungstool Heizlast'!$B$20))</f>
        <v>0.99254325600442239</v>
      </c>
      <c r="I153">
        <v>11.526433470895499</v>
      </c>
      <c r="J153">
        <v>16.810366097789199</v>
      </c>
      <c r="K153">
        <f>IF(I153&lt;'Planungstool Heizlast'!$B$8,'Planungstool Heizlast'!$B$21,IF(I153&gt;15,'Planungstool Heizlast'!$B$20,'Planungstool Heizlast'!$B$19/(15-'Planungstool Heizlast'!$B$8)*(15-Leistungsdaten!I153)+'Planungstool Heizlast'!$B$20))</f>
        <v>1.6954487106628742</v>
      </c>
      <c r="M153">
        <v>15.2280863661029</v>
      </c>
      <c r="N153">
        <v>24.369559768983599</v>
      </c>
      <c r="O153">
        <f>IF(M153&lt;'Planungstool Heizlast'!$B$8,'Planungstool Heizlast'!$B$21,IF(M153&gt;15,'Planungstool Heizlast'!$B$20,'Planungstool Heizlast'!$B$19/(15-'Planungstool Heizlast'!$B$8)*(15-Leistungsdaten!M153)+'Planungstool Heizlast'!$B$20))</f>
        <v>0.54273333333333351</v>
      </c>
      <c r="Q153">
        <v>16.5037619681347</v>
      </c>
      <c r="R153">
        <v>38.6207708664762</v>
      </c>
      <c r="S153">
        <f>IF(Q153&lt;'Planungstool Heizlast'!$B$8,'Planungstool Heizlast'!$B$21,IF(Q153&gt;15,'Planungstool Heizlast'!$B$20,'Planungstool Heizlast'!$B$19/(15-'Planungstool Heizlast'!$B$8)*(15-Leistungsdaten!Q153)+'Planungstool Heizlast'!$B$20))</f>
        <v>0.54273333333333351</v>
      </c>
      <c r="U153" s="1">
        <f>IF('Planungstool Heizlast'!$B$4="EU13L",Leistungsdaten!I153,IF('Planungstool Heizlast'!$B$4="EU10L",E153,IF('Planungstool Heizlast'!$B$4="EU08L",A153,IF('Planungstool Heizlast'!$B$4="EU15L",M153,IF('Planungstool Heizlast'!$B$4="EU20L",Q153,"")))))</f>
        <v>13.644552920367</v>
      </c>
      <c r="V153" s="1">
        <f>IF(OR('Planungstool Heizlast'!$B$9="Fußbodenheizung 35°C",'Planungstool Heizlast'!$B$9="Niedertemperaturheizkörper 45°C"),IF('Planungstool Heizlast'!$B$4="EU13L",Leistungsdaten!J153,IF('Planungstool Heizlast'!$B$4="EU10L",Leistungsdaten!F153,IF('Planungstool Heizlast'!$B$4="EU08L",Leistungsdaten!B153,IF('Planungstool Heizlast'!$B$4="EU15L",N153,IF('Planungstool Heizlast'!$B$4="EU20L",R153,""))))),IF('Planungstool Heizlast'!$B$4="EU13L",Leistungsdaten!J153,IF('Planungstool Heizlast'!$B$4="EU10L",Leistungsdaten!F153,IF('Planungstool Heizlast'!$B$4="EU08L",Leistungsdaten!B153,IF('Planungstool Heizlast'!$B$4="EU15L",N153,IF('Planungstool Heizlast'!$B$4="EU20L",R153,"")))))*0.9)*'Planungstool Heizlast'!$B$5</f>
        <v>14.375527281321499</v>
      </c>
      <c r="W153" s="1">
        <f>IF('Planungstool Heizlast'!$B$4="EU13L",Leistungsdaten!K153,IF('Planungstool Heizlast'!$B$4="EU10L",Leistungsdaten!G153,IF('Planungstool Heizlast'!$B$4="EU08L",Leistungsdaten!C153,IF('Planungstool Heizlast'!$B$4="EU15L",O153,IF('Planungstool Heizlast'!$B$4="EU20L",S153,"")))))*$B$268</f>
        <v>0.99254325600442239</v>
      </c>
      <c r="X153" s="1">
        <f t="shared" si="3"/>
        <v>13.382984025317077</v>
      </c>
    </row>
    <row r="154" spans="1:24" x14ac:dyDescent="0.3">
      <c r="A154">
        <v>7.2650890016906402</v>
      </c>
      <c r="B154">
        <v>10.876233434859101</v>
      </c>
      <c r="C154">
        <f>IF(A154&lt;'Planungstool Heizlast'!$B$8,'Planungstool Heizlast'!$B$21,IF(A154&gt;15,'Planungstool Heizlast'!$B$20,'Planungstool Heizlast'!$B$19/(15-'Planungstool Heizlast'!$B$8)*(15-Leistungsdaten!A154)+'Planungstool Heizlast'!$B$20))</f>
        <v>3.1095909925488621</v>
      </c>
      <c r="E154">
        <v>13.8878703505916</v>
      </c>
      <c r="F154">
        <v>14.4370507317342</v>
      </c>
      <c r="G154">
        <f>IF(E154&lt;'Planungstool Heizlast'!$B$8,'Planungstool Heizlast'!$B$21,IF(E154&gt;15,'Planungstool Heizlast'!$B$20,'Planungstool Heizlast'!$B$19/(15-'Planungstool Heizlast'!$B$8)*(15-Leistungsdaten!E154)+'Planungstool Heizlast'!$B$20))</f>
        <v>0.91179750346387389</v>
      </c>
      <c r="I154">
        <v>11.735379624909999</v>
      </c>
      <c r="J154">
        <v>16.813224788408601</v>
      </c>
      <c r="K154">
        <f>IF(I154&lt;'Planungstool Heizlast'!$B$8,'Planungstool Heizlast'!$B$21,IF(I154&gt;15,'Planungstool Heizlast'!$B$20,'Planungstool Heizlast'!$B$19/(15-'Planungstool Heizlast'!$B$8)*(15-Leistungsdaten!I154)+'Planungstool Heizlast'!$B$20))</f>
        <v>1.6261091880862115</v>
      </c>
      <c r="M154">
        <v>15.468846853984401</v>
      </c>
      <c r="N154">
        <v>24.4510183364075</v>
      </c>
      <c r="O154">
        <f>IF(M154&lt;'Planungstool Heizlast'!$B$8,'Planungstool Heizlast'!$B$21,IF(M154&gt;15,'Planungstool Heizlast'!$B$20,'Planungstool Heizlast'!$B$19/(15-'Planungstool Heizlast'!$B$8)*(15-Leistungsdaten!M154)+'Planungstool Heizlast'!$B$20))</f>
        <v>0.54273333333333351</v>
      </c>
      <c r="Q154">
        <v>16.776703055119601</v>
      </c>
      <c r="R154">
        <v>38.830577831300999</v>
      </c>
      <c r="S154">
        <f>IF(Q154&lt;'Planungstool Heizlast'!$B$8,'Planungstool Heizlast'!$B$21,IF(Q154&gt;15,'Planungstool Heizlast'!$B$20,'Planungstool Heizlast'!$B$19/(15-'Planungstool Heizlast'!$B$8)*(15-Leistungsdaten!Q154)+'Planungstool Heizlast'!$B$20))</f>
        <v>0.54273333333333351</v>
      </c>
      <c r="U154" s="1">
        <f>IF('Planungstool Heizlast'!$B$4="EU13L",Leistungsdaten!I154,IF('Planungstool Heizlast'!$B$4="EU10L",E154,IF('Planungstool Heizlast'!$B$4="EU08L",A154,IF('Planungstool Heizlast'!$B$4="EU15L",M154,IF('Planungstool Heizlast'!$B$4="EU20L",Q154,"")))))</f>
        <v>13.8878703505916</v>
      </c>
      <c r="V154" s="1">
        <f>IF(OR('Planungstool Heizlast'!$B$9="Fußbodenheizung 35°C",'Planungstool Heizlast'!$B$9="Niedertemperaturheizkörper 45°C"),IF('Planungstool Heizlast'!$B$4="EU13L",Leistungsdaten!J154,IF('Planungstool Heizlast'!$B$4="EU10L",Leistungsdaten!F154,IF('Planungstool Heizlast'!$B$4="EU08L",Leistungsdaten!B154,IF('Planungstool Heizlast'!$B$4="EU15L",N154,IF('Planungstool Heizlast'!$B$4="EU20L",R154,""))))),IF('Planungstool Heizlast'!$B$4="EU13L",Leistungsdaten!J154,IF('Planungstool Heizlast'!$B$4="EU10L",Leistungsdaten!F154,IF('Planungstool Heizlast'!$B$4="EU08L",Leistungsdaten!B154,IF('Planungstool Heizlast'!$B$4="EU15L",N154,IF('Planungstool Heizlast'!$B$4="EU20L",R154,"")))))*0.9)*'Planungstool Heizlast'!$B$5</f>
        <v>14.4370507317342</v>
      </c>
      <c r="W154" s="1">
        <f>IF('Planungstool Heizlast'!$B$4="EU13L",Leistungsdaten!K154,IF('Planungstool Heizlast'!$B$4="EU10L",Leistungsdaten!G154,IF('Planungstool Heizlast'!$B$4="EU08L",Leistungsdaten!C154,IF('Planungstool Heizlast'!$B$4="EU15L",O154,IF('Planungstool Heizlast'!$B$4="EU20L",S154,"")))))*$B$268</f>
        <v>0.91179750346387389</v>
      </c>
      <c r="X154" s="1">
        <f t="shared" si="3"/>
        <v>13.525253228270326</v>
      </c>
    </row>
    <row r="155" spans="1:24" x14ac:dyDescent="0.3">
      <c r="A155">
        <v>7.4770390701062404</v>
      </c>
      <c r="B155">
        <v>10.8865130544204</v>
      </c>
      <c r="C155">
        <f>IF(A155&lt;'Planungstool Heizlast'!$B$8,'Planungstool Heizlast'!$B$21,IF(A155&gt;15,'Planungstool Heizlast'!$B$20,'Planungstool Heizlast'!$B$19/(15-'Planungstool Heizlast'!$B$8)*(15-Leistungsdaten!A155)+'Planungstool Heizlast'!$B$20))</f>
        <v>3.0392546103199325</v>
      </c>
      <c r="E155">
        <v>14.1312786604477</v>
      </c>
      <c r="F155">
        <v>14.498652562047701</v>
      </c>
      <c r="G155">
        <f>IF(E155&lt;'Planungstool Heizlast'!$B$8,'Planungstool Heizlast'!$B$21,IF(E155&gt;15,'Planungstool Heizlast'!$B$20,'Planungstool Heizlast'!$B$19/(15-'Planungstool Heizlast'!$B$8)*(15-Leistungsdaten!E155)+'Planungstool Heizlast'!$B$20))</f>
        <v>0.8310215921951597</v>
      </c>
      <c r="I155">
        <v>11.9440790966542</v>
      </c>
      <c r="J155">
        <v>16.815632332577401</v>
      </c>
      <c r="K155">
        <f>IF(I155&lt;'Planungstool Heizlast'!$B$8,'Planungstool Heizlast'!$B$21,IF(I155&gt;15,'Planungstool Heizlast'!$B$20,'Planungstool Heizlast'!$B$19/(15-'Planungstool Heizlast'!$B$8)*(15-Leistungsdaten!I155)+'Planungstool Heizlast'!$B$20))</f>
        <v>1.5568515278962074</v>
      </c>
      <c r="M155">
        <v>15.7095792733545</v>
      </c>
      <c r="N155">
        <v>24.532418744349101</v>
      </c>
      <c r="O155">
        <f>IF(M155&lt;'Planungstool Heizlast'!$B$8,'Planungstool Heizlast'!$B$21,IF(M155&gt;15,'Planungstool Heizlast'!$B$20,'Planungstool Heizlast'!$B$19/(15-'Planungstool Heizlast'!$B$8)*(15-Leistungsdaten!M155)+'Planungstool Heizlast'!$B$20))</f>
        <v>0.54273333333333351</v>
      </c>
      <c r="Q155">
        <v>17.0499550009777</v>
      </c>
      <c r="R155">
        <v>39.041220291986399</v>
      </c>
      <c r="S155">
        <f>IF(Q155&lt;'Planungstool Heizlast'!$B$8,'Planungstool Heizlast'!$B$21,IF(Q155&gt;15,'Planungstool Heizlast'!$B$20,'Planungstool Heizlast'!$B$19/(15-'Planungstool Heizlast'!$B$8)*(15-Leistungsdaten!Q155)+'Planungstool Heizlast'!$B$20))</f>
        <v>0.54273333333333351</v>
      </c>
      <c r="U155" s="1">
        <f>IF('Planungstool Heizlast'!$B$4="EU13L",Leistungsdaten!I155,IF('Planungstool Heizlast'!$B$4="EU10L",E155,IF('Planungstool Heizlast'!$B$4="EU08L",A155,IF('Planungstool Heizlast'!$B$4="EU15L",M155,IF('Planungstool Heizlast'!$B$4="EU20L",Q155,"")))))</f>
        <v>14.1312786604477</v>
      </c>
      <c r="V155" s="1">
        <f>IF(OR('Planungstool Heizlast'!$B$9="Fußbodenheizung 35°C",'Planungstool Heizlast'!$B$9="Niedertemperaturheizkörper 45°C"),IF('Planungstool Heizlast'!$B$4="EU13L",Leistungsdaten!J155,IF('Planungstool Heizlast'!$B$4="EU10L",Leistungsdaten!F155,IF('Planungstool Heizlast'!$B$4="EU08L",Leistungsdaten!B155,IF('Planungstool Heizlast'!$B$4="EU15L",N155,IF('Planungstool Heizlast'!$B$4="EU20L",R155,""))))),IF('Planungstool Heizlast'!$B$4="EU13L",Leistungsdaten!J155,IF('Planungstool Heizlast'!$B$4="EU10L",Leistungsdaten!F155,IF('Planungstool Heizlast'!$B$4="EU08L",Leistungsdaten!B155,IF('Planungstool Heizlast'!$B$4="EU15L",N155,IF('Planungstool Heizlast'!$B$4="EU20L",R155,"")))))*0.9)*'Planungstool Heizlast'!$B$5</f>
        <v>14.498652562047701</v>
      </c>
      <c r="W155" s="1">
        <f>IF('Planungstool Heizlast'!$B$4="EU13L",Leistungsdaten!K155,IF('Planungstool Heizlast'!$B$4="EU10L",Leistungsdaten!G155,IF('Planungstool Heizlast'!$B$4="EU08L",Leistungsdaten!C155,IF('Planungstool Heizlast'!$B$4="EU15L",O155,IF('Planungstool Heizlast'!$B$4="EU20L",S155,"")))))*$B$268</f>
        <v>0.8310215921951597</v>
      </c>
      <c r="X155" s="1">
        <f t="shared" si="3"/>
        <v>13.66763096985254</v>
      </c>
    </row>
    <row r="156" spans="1:24" x14ac:dyDescent="0.3">
      <c r="A156">
        <v>7.6691377306825004</v>
      </c>
      <c r="B156">
        <v>10.8582742419203</v>
      </c>
      <c r="C156">
        <f>IF(A156&lt;'Planungstool Heizlast'!$B$8,'Planungstool Heizlast'!$B$21,IF(A156&gt;15,'Planungstool Heizlast'!$B$20,'Planungstool Heizlast'!$B$19/(15-'Planungstool Heizlast'!$B$8)*(15-Leistungsdaten!A156)+'Planungstool Heizlast'!$B$20))</f>
        <v>2.975505988217753</v>
      </c>
      <c r="E156">
        <v>14.374777519156501</v>
      </c>
      <c r="F156">
        <v>14.5603321677333</v>
      </c>
      <c r="G156">
        <f>IF(E156&lt;'Planungstool Heizlast'!$B$8,'Planungstool Heizlast'!$B$21,IF(E156&gt;15,'Planungstool Heizlast'!$B$20,'Planungstool Heizlast'!$B$19/(15-'Planungstool Heizlast'!$B$8)*(15-Leistungsdaten!E156)+'Planungstool Heizlast'!$B$20))</f>
        <v>0.75021563196839836</v>
      </c>
      <c r="I156">
        <v>12.152530647381299</v>
      </c>
      <c r="J156">
        <v>16.8175877057087</v>
      </c>
      <c r="K156">
        <f>IF(I156&lt;'Planungstool Heizlast'!$B$8,'Planungstool Heizlast'!$B$21,IF(I156&gt;15,'Planungstool Heizlast'!$B$20,'Planungstool Heizlast'!$B$19/(15-'Planungstool Heizlast'!$B$8)*(15-Leistungsdaten!I156)+'Planungstool Heizlast'!$B$20))</f>
        <v>1.4876761411753829</v>
      </c>
      <c r="M156">
        <v>15.9502820285448</v>
      </c>
      <c r="N156">
        <v>24.613757933859301</v>
      </c>
      <c r="O156">
        <f>IF(M156&lt;'Planungstool Heizlast'!$B$8,'Planungstool Heizlast'!$B$21,IF(M156&gt;15,'Planungstool Heizlast'!$B$20,'Planungstool Heizlast'!$B$19/(15-'Planungstool Heizlast'!$B$8)*(15-Leistungsdaten!M156)+'Planungstool Heizlast'!$B$20))</f>
        <v>0.54273333333333351</v>
      </c>
      <c r="Q156">
        <v>17.323518256807098</v>
      </c>
      <c r="R156">
        <v>39.252699544850699</v>
      </c>
      <c r="S156">
        <f>IF(Q156&lt;'Planungstool Heizlast'!$B$8,'Planungstool Heizlast'!$B$21,IF(Q156&gt;15,'Planungstool Heizlast'!$B$20,'Planungstool Heizlast'!$B$19/(15-'Planungstool Heizlast'!$B$8)*(15-Leistungsdaten!Q156)+'Planungstool Heizlast'!$B$20))</f>
        <v>0.54273333333333351</v>
      </c>
      <c r="U156" s="1">
        <f>IF('Planungstool Heizlast'!$B$4="EU13L",Leistungsdaten!I156,IF('Planungstool Heizlast'!$B$4="EU10L",E156,IF('Planungstool Heizlast'!$B$4="EU08L",A156,IF('Planungstool Heizlast'!$B$4="EU15L",M156,IF('Planungstool Heizlast'!$B$4="EU20L",Q156,"")))))</f>
        <v>14.374777519156501</v>
      </c>
      <c r="V156" s="1">
        <f>IF(OR('Planungstool Heizlast'!$B$9="Fußbodenheizung 35°C",'Planungstool Heizlast'!$B$9="Niedertemperaturheizkörper 45°C"),IF('Planungstool Heizlast'!$B$4="EU13L",Leistungsdaten!J156,IF('Planungstool Heizlast'!$B$4="EU10L",Leistungsdaten!F156,IF('Planungstool Heizlast'!$B$4="EU08L",Leistungsdaten!B156,IF('Planungstool Heizlast'!$B$4="EU15L",N156,IF('Planungstool Heizlast'!$B$4="EU20L",R156,""))))),IF('Planungstool Heizlast'!$B$4="EU13L",Leistungsdaten!J156,IF('Planungstool Heizlast'!$B$4="EU10L",Leistungsdaten!F156,IF('Planungstool Heizlast'!$B$4="EU08L",Leistungsdaten!B156,IF('Planungstool Heizlast'!$B$4="EU15L",N156,IF('Planungstool Heizlast'!$B$4="EU20L",R156,"")))))*0.9)*'Planungstool Heizlast'!$B$5</f>
        <v>14.5603321677333</v>
      </c>
      <c r="W156" s="1">
        <f>IF('Planungstool Heizlast'!$B$4="EU13L",Leistungsdaten!K156,IF('Planungstool Heizlast'!$B$4="EU10L",Leistungsdaten!G156,IF('Planungstool Heizlast'!$B$4="EU08L",Leistungsdaten!C156,IF('Planungstool Heizlast'!$B$4="EU15L",O156,IF('Planungstool Heizlast'!$B$4="EU20L",S156,"")))))*$B$268</f>
        <v>0.75021563196839836</v>
      </c>
      <c r="X156" s="1">
        <f t="shared" si="3"/>
        <v>13.810116535764902</v>
      </c>
    </row>
    <row r="157" spans="1:24" x14ac:dyDescent="0.3">
      <c r="A157">
        <v>7.9002689079437403</v>
      </c>
      <c r="B157">
        <v>10.9060053227771</v>
      </c>
      <c r="C157">
        <f>IF(A157&lt;'Planungstool Heizlast'!$B$8,'Planungstool Heizlast'!$B$21,IF(A157&gt;15,'Planungstool Heizlast'!$B$20,'Planungstool Heizlast'!$B$19/(15-'Planungstool Heizlast'!$B$8)*(15-Leistungsdaten!A157)+'Planungstool Heizlast'!$B$20))</f>
        <v>2.898804286961437</v>
      </c>
      <c r="E157">
        <v>14.6183665886184</v>
      </c>
      <c r="F157">
        <v>14.6220889331547</v>
      </c>
      <c r="G157">
        <f>IF(E157&lt;'Planungstool Heizlast'!$B$8,'Planungstool Heizlast'!$B$21,IF(E157&gt;15,'Planungstool Heizlast'!$B$20,'Planungstool Heizlast'!$B$19/(15-'Planungstool Heizlast'!$B$8)*(15-Leistungsdaten!E157)+'Planungstool Heizlast'!$B$20))</f>
        <v>0.66937973498314229</v>
      </c>
      <c r="I157">
        <v>12.360733057721299</v>
      </c>
      <c r="J157">
        <v>16.819089912612899</v>
      </c>
      <c r="K157">
        <f>IF(I157&lt;'Planungstool Heizlast'!$B$8,'Planungstool Heizlast'!$B$21,IF(I157&gt;15,'Planungstool Heizlast'!$B$20,'Planungstool Heizlast'!$B$19/(15-'Planungstool Heizlast'!$B$8)*(15-Leistungsdaten!I157)+'Planungstool Heizlast'!$B$20))</f>
        <v>1.4185834325759981</v>
      </c>
      <c r="M157">
        <v>16.190953516872501</v>
      </c>
      <c r="N157">
        <v>24.695032832542399</v>
      </c>
      <c r="O157">
        <f>IF(M157&lt;'Planungstool Heizlast'!$B$8,'Planungstool Heizlast'!$B$21,IF(M157&gt;15,'Planungstool Heizlast'!$B$20,'Planungstool Heizlast'!$B$19/(15-'Planungstool Heizlast'!$B$8)*(15-Leistungsdaten!M157)+'Planungstool Heizlast'!$B$20))</f>
        <v>0.54273333333333351</v>
      </c>
      <c r="Q157">
        <v>17.5973932737054</v>
      </c>
      <c r="R157">
        <v>39.465016886211998</v>
      </c>
      <c r="S157">
        <f>IF(Q157&lt;'Planungstool Heizlast'!$B$8,'Planungstool Heizlast'!$B$21,IF(Q157&gt;15,'Planungstool Heizlast'!$B$20,'Planungstool Heizlast'!$B$19/(15-'Planungstool Heizlast'!$B$8)*(15-Leistungsdaten!Q157)+'Planungstool Heizlast'!$B$20))</f>
        <v>0.54273333333333351</v>
      </c>
      <c r="U157" s="1">
        <f>IF('Planungstool Heizlast'!$B$4="EU13L",Leistungsdaten!I157,IF('Planungstool Heizlast'!$B$4="EU10L",E157,IF('Planungstool Heizlast'!$B$4="EU08L",A157,IF('Planungstool Heizlast'!$B$4="EU15L",M157,IF('Planungstool Heizlast'!$B$4="EU20L",Q157,"")))))</f>
        <v>14.6183665886184</v>
      </c>
      <c r="V157" s="1">
        <f>IF(OR('Planungstool Heizlast'!$B$9="Fußbodenheizung 35°C",'Planungstool Heizlast'!$B$9="Niedertemperaturheizkörper 45°C"),IF('Planungstool Heizlast'!$B$4="EU13L",Leistungsdaten!J157,IF('Planungstool Heizlast'!$B$4="EU10L",Leistungsdaten!F157,IF('Planungstool Heizlast'!$B$4="EU08L",Leistungsdaten!B157,IF('Planungstool Heizlast'!$B$4="EU15L",N157,IF('Planungstool Heizlast'!$B$4="EU20L",R157,""))))),IF('Planungstool Heizlast'!$B$4="EU13L",Leistungsdaten!J157,IF('Planungstool Heizlast'!$B$4="EU10L",Leistungsdaten!F157,IF('Planungstool Heizlast'!$B$4="EU08L",Leistungsdaten!B157,IF('Planungstool Heizlast'!$B$4="EU15L",N157,IF('Planungstool Heizlast'!$B$4="EU20L",R157,"")))))*0.9)*'Planungstool Heizlast'!$B$5</f>
        <v>14.6220889331547</v>
      </c>
      <c r="W157" s="1">
        <f>IF('Planungstool Heizlast'!$B$4="EU13L",Leistungsdaten!K157,IF('Planungstool Heizlast'!$B$4="EU10L",Leistungsdaten!G157,IF('Planungstool Heizlast'!$B$4="EU08L",Leistungsdaten!C157,IF('Planungstool Heizlast'!$B$4="EU15L",O157,IF('Planungstool Heizlast'!$B$4="EU20L",S157,"")))))*$B$268</f>
        <v>0.66937973498314229</v>
      </c>
      <c r="X157" s="1">
        <f t="shared" si="3"/>
        <v>13.952709198171558</v>
      </c>
    </row>
    <row r="158" spans="1:24" x14ac:dyDescent="0.3">
      <c r="A158">
        <v>8.1115464833617192</v>
      </c>
      <c r="B158">
        <v>10.9152154640541</v>
      </c>
      <c r="C158">
        <f>IF(A158&lt;'Planungstool Heizlast'!$B$8,'Planungstool Heizlast'!$B$21,IF(A158&gt;15,'Planungstool Heizlast'!$B$20,'Planungstool Heizlast'!$B$19/(15-'Planungstool Heizlast'!$B$8)*(15-Leistungsdaten!A158)+'Planungstool Heizlast'!$B$20))</f>
        <v>2.828691073919857</v>
      </c>
      <c r="E158">
        <v>14.8620455234124</v>
      </c>
      <c r="F158">
        <v>14.6839222315683</v>
      </c>
      <c r="G158">
        <f>IF(E158&lt;'Planungstool Heizlast'!$B$8,'Planungstool Heizlast'!$B$21,IF(E158&gt;15,'Planungstool Heizlast'!$B$20,'Planungstool Heizlast'!$B$19/(15-'Planungstool Heizlast'!$B$8)*(15-Leistungsdaten!E158)+'Planungstool Heizlast'!$B$20))</f>
        <v>0.58851401586857532</v>
      </c>
      <c r="I158">
        <v>12.5686851276851</v>
      </c>
      <c r="J158">
        <v>16.820137987504602</v>
      </c>
      <c r="K158">
        <f>IF(I158&lt;'Planungstool Heizlast'!$B$8,'Planungstool Heizlast'!$B$21,IF(I158&gt;15,'Planungstool Heizlast'!$B$20,'Planungstool Heizlast'!$B$19/(15-'Planungstool Heizlast'!$B$8)*(15-Leistungsdaten!I158)+'Planungstool Heizlast'!$B$20))</f>
        <v>1.3495738003186941</v>
      </c>
      <c r="M158">
        <v>16.431592128640698</v>
      </c>
      <c r="N158">
        <v>24.776240354555799</v>
      </c>
      <c r="O158">
        <f>IF(M158&lt;'Planungstool Heizlast'!$B$8,'Planungstool Heizlast'!$B$21,IF(M158&gt;15,'Planungstool Heizlast'!$B$20,'Planungstool Heizlast'!$B$19/(15-'Planungstool Heizlast'!$B$8)*(15-Leistungsdaten!M158)+'Planungstool Heizlast'!$B$20))</f>
        <v>0.54273333333333351</v>
      </c>
      <c r="Q158">
        <v>17.871580502770499</v>
      </c>
      <c r="R158">
        <v>39.678173612388399</v>
      </c>
      <c r="S158">
        <f>IF(Q158&lt;'Planungstool Heizlast'!$B$8,'Planungstool Heizlast'!$B$21,IF(Q158&gt;15,'Planungstool Heizlast'!$B$20,'Planungstool Heizlast'!$B$19/(15-'Planungstool Heizlast'!$B$8)*(15-Leistungsdaten!Q158)+'Planungstool Heizlast'!$B$20))</f>
        <v>0.54273333333333351</v>
      </c>
      <c r="U158" s="1">
        <f>IF('Planungstool Heizlast'!$B$4="EU13L",Leistungsdaten!I158,IF('Planungstool Heizlast'!$B$4="EU10L",E158,IF('Planungstool Heizlast'!$B$4="EU08L",A158,IF('Planungstool Heizlast'!$B$4="EU15L",M158,IF('Planungstool Heizlast'!$B$4="EU20L",Q158,"")))))</f>
        <v>14.8620455234124</v>
      </c>
      <c r="V158" s="1">
        <f>IF(OR('Planungstool Heizlast'!$B$9="Fußbodenheizung 35°C",'Planungstool Heizlast'!$B$9="Niedertemperaturheizkörper 45°C"),IF('Planungstool Heizlast'!$B$4="EU13L",Leistungsdaten!J158,IF('Planungstool Heizlast'!$B$4="EU10L",Leistungsdaten!F158,IF('Planungstool Heizlast'!$B$4="EU08L",Leistungsdaten!B158,IF('Planungstool Heizlast'!$B$4="EU15L",N158,IF('Planungstool Heizlast'!$B$4="EU20L",R158,""))))),IF('Planungstool Heizlast'!$B$4="EU13L",Leistungsdaten!J158,IF('Planungstool Heizlast'!$B$4="EU10L",Leistungsdaten!F158,IF('Planungstool Heizlast'!$B$4="EU08L",Leistungsdaten!B158,IF('Planungstool Heizlast'!$B$4="EU15L",N158,IF('Planungstool Heizlast'!$B$4="EU20L",R158,"")))))*0.9)*'Planungstool Heizlast'!$B$5</f>
        <v>14.6839222315683</v>
      </c>
      <c r="W158" s="1">
        <f>IF('Planungstool Heizlast'!$B$4="EU13L",Leistungsdaten!K158,IF('Planungstool Heizlast'!$B$4="EU10L",Leistungsdaten!G158,IF('Planungstool Heizlast'!$B$4="EU08L",Leistungsdaten!C158,IF('Planungstool Heizlast'!$B$4="EU15L",O158,IF('Planungstool Heizlast'!$B$4="EU20L",S158,"")))))*$B$268</f>
        <v>0.58851401586857532</v>
      </c>
      <c r="X158" s="1">
        <f t="shared" si="3"/>
        <v>14.095408215699724</v>
      </c>
    </row>
    <row r="159" spans="1:24" x14ac:dyDescent="0.3">
      <c r="A159">
        <v>8.3225977317849296</v>
      </c>
      <c r="B159">
        <v>10.924066652601599</v>
      </c>
      <c r="C159">
        <f>IF(A159&lt;'Planungstool Heizlast'!$B$8,'Planungstool Heizlast'!$B$21,IF(A159&gt;15,'Planungstool Heizlast'!$B$20,'Planungstool Heizlast'!$B$19/(15-'Planungstool Heizlast'!$B$8)*(15-Leistungsdaten!A159)+'Planungstool Heizlast'!$B$20))</f>
        <v>2.7586529682945269</v>
      </c>
      <c r="E159">
        <v>15.105813970796699</v>
      </c>
      <c r="F159">
        <v>14.7458314251232</v>
      </c>
      <c r="G159">
        <f>IF(E159&lt;'Planungstool Heizlast'!$B$8,'Planungstool Heizlast'!$B$21,IF(E159&gt;15,'Planungstool Heizlast'!$B$20,'Planungstool Heizlast'!$B$19/(15-'Planungstool Heizlast'!$B$8)*(15-Leistungsdaten!E159)+'Planungstool Heizlast'!$B$20))</f>
        <v>0.54273333333333351</v>
      </c>
      <c r="I159">
        <v>12.7763856766693</v>
      </c>
      <c r="J159">
        <v>16.820730994009999</v>
      </c>
      <c r="K159">
        <f>IF(I159&lt;'Planungstool Heizlast'!$B$8,'Planungstool Heizlast'!$B$21,IF(I159&gt;15,'Planungstool Heizlast'!$B$20,'Planungstool Heizlast'!$B$19/(15-'Planungstool Heizlast'!$B$8)*(15-Leistungsdaten!I159)+'Planungstool Heizlast'!$B$20))</f>
        <v>1.2806476361908985</v>
      </c>
      <c r="M159">
        <v>16.672196247137901</v>
      </c>
      <c r="N159">
        <v>24.857377400610201</v>
      </c>
      <c r="O159">
        <f>IF(M159&lt;'Planungstool Heizlast'!$B$8,'Planungstool Heizlast'!$B$21,IF(M159&gt;15,'Planungstool Heizlast'!$B$20,'Planungstool Heizlast'!$B$19/(15-'Planungstool Heizlast'!$B$8)*(15-Leistungsdaten!M159)+'Planungstool Heizlast'!$B$20))</f>
        <v>0.54273333333333351</v>
      </c>
      <c r="Q159">
        <v>18.1460803951001</v>
      </c>
      <c r="R159">
        <v>39.892171019697997</v>
      </c>
      <c r="S159">
        <f>IF(Q159&lt;'Planungstool Heizlast'!$B$8,'Planungstool Heizlast'!$B$21,IF(Q159&gt;15,'Planungstool Heizlast'!$B$20,'Planungstool Heizlast'!$B$19/(15-'Planungstool Heizlast'!$B$8)*(15-Leistungsdaten!Q159)+'Planungstool Heizlast'!$B$20))</f>
        <v>0.54273333333333351</v>
      </c>
      <c r="U159" s="1">
        <f>IF('Planungstool Heizlast'!$B$4="EU13L",Leistungsdaten!I159,IF('Planungstool Heizlast'!$B$4="EU10L",E159,IF('Planungstool Heizlast'!$B$4="EU08L",A159,IF('Planungstool Heizlast'!$B$4="EU15L",M159,IF('Planungstool Heizlast'!$B$4="EU20L",Q159,"")))))</f>
        <v>15.105813970796699</v>
      </c>
      <c r="V159" s="1">
        <f>IF(OR('Planungstool Heizlast'!$B$9="Fußbodenheizung 35°C",'Planungstool Heizlast'!$B$9="Niedertemperaturheizkörper 45°C"),IF('Planungstool Heizlast'!$B$4="EU13L",Leistungsdaten!J159,IF('Planungstool Heizlast'!$B$4="EU10L",Leistungsdaten!F159,IF('Planungstool Heizlast'!$B$4="EU08L",Leistungsdaten!B159,IF('Planungstool Heizlast'!$B$4="EU15L",N159,IF('Planungstool Heizlast'!$B$4="EU20L",R159,""))))),IF('Planungstool Heizlast'!$B$4="EU13L",Leistungsdaten!J159,IF('Planungstool Heizlast'!$B$4="EU10L",Leistungsdaten!F159,IF('Planungstool Heizlast'!$B$4="EU08L",Leistungsdaten!B159,IF('Planungstool Heizlast'!$B$4="EU15L",N159,IF('Planungstool Heizlast'!$B$4="EU20L",R159,"")))))*0.9)*'Planungstool Heizlast'!$B$5</f>
        <v>14.7458314251232</v>
      </c>
      <c r="W159" s="1">
        <f>IF('Planungstool Heizlast'!$B$4="EU13L",Leistungsdaten!K159,IF('Planungstool Heizlast'!$B$4="EU10L",Leistungsdaten!G159,IF('Planungstool Heizlast'!$B$4="EU08L",Leistungsdaten!C159,IF('Planungstool Heizlast'!$B$4="EU15L",O159,IF('Planungstool Heizlast'!$B$4="EU20L",S159,"")))))*$B$268</f>
        <v>0.54273333333333351</v>
      </c>
      <c r="X159" s="1">
        <f t="shared" si="3"/>
        <v>14.203098091789865</v>
      </c>
    </row>
    <row r="160" spans="1:24" x14ac:dyDescent="0.3">
      <c r="A160">
        <v>8.5334216032621395</v>
      </c>
      <c r="B160">
        <v>10.932557706044101</v>
      </c>
      <c r="C160">
        <f>IF(A160&lt;'Planungstool Heizlast'!$B$8,'Planungstool Heizlast'!$B$21,IF(A160&gt;15,'Planungstool Heizlast'!$B$20,'Planungstool Heizlast'!$B$19/(15-'Planungstool Heizlast'!$B$8)*(15-Leistungsdaten!A160)+'Planungstool Heizlast'!$B$20))</f>
        <v>2.6886903185154889</v>
      </c>
      <c r="E160">
        <v>15.349671570708001</v>
      </c>
      <c r="F160">
        <v>14.807815864861</v>
      </c>
      <c r="G160">
        <f>IF(E160&lt;'Planungstool Heizlast'!$B$8,'Planungstool Heizlast'!$B$21,IF(E160&gt;15,'Planungstool Heizlast'!$B$20,'Planungstool Heizlast'!$B$19/(15-'Planungstool Heizlast'!$B$8)*(15-Leistungsdaten!E160)+'Planungstool Heizlast'!$B$20))</f>
        <v>0.54273333333333351</v>
      </c>
      <c r="I160">
        <v>12.9838335434612</v>
      </c>
      <c r="J160">
        <v>16.820868025173699</v>
      </c>
      <c r="K160">
        <f>IF(I160&lt;'Planungstool Heizlast'!$B$8,'Planungstool Heizlast'!$B$21,IF(I160&gt;15,'Planungstool Heizlast'!$B$20,'Planungstool Heizlast'!$B$19/(15-'Planungstool Heizlast'!$B$8)*(15-Leistungsdaten!I160)+'Planungstool Heizlast'!$B$20))</f>
        <v>1.2118053255451651</v>
      </c>
      <c r="M160">
        <v>16.9127642486384</v>
      </c>
      <c r="N160">
        <v>24.938440857969901</v>
      </c>
      <c r="O160">
        <f>IF(M160&lt;'Planungstool Heizlast'!$B$8,'Planungstool Heizlast'!$B$21,IF(M160&gt;15,'Planungstool Heizlast'!$B$20,'Planungstool Heizlast'!$B$19/(15-'Planungstool Heizlast'!$B$8)*(15-Leistungsdaten!M160)+'Planungstool Heizlast'!$B$20))</f>
        <v>0.54273333333333351</v>
      </c>
      <c r="Q160">
        <v>18.420893401792199</v>
      </c>
      <c r="R160">
        <v>40.107010404459103</v>
      </c>
      <c r="S160">
        <f>IF(Q160&lt;'Planungstool Heizlast'!$B$8,'Planungstool Heizlast'!$B$21,IF(Q160&gt;15,'Planungstool Heizlast'!$B$20,'Planungstool Heizlast'!$B$19/(15-'Planungstool Heizlast'!$B$8)*(15-Leistungsdaten!Q160)+'Planungstool Heizlast'!$B$20))</f>
        <v>0.54273333333333351</v>
      </c>
      <c r="U160" s="1">
        <f>IF('Planungstool Heizlast'!$B$4="EU13L",Leistungsdaten!I160,IF('Planungstool Heizlast'!$B$4="EU10L",E160,IF('Planungstool Heizlast'!$B$4="EU08L",A160,IF('Planungstool Heizlast'!$B$4="EU15L",M160,IF('Planungstool Heizlast'!$B$4="EU20L",Q160,"")))))</f>
        <v>15.349671570708001</v>
      </c>
      <c r="V160" s="1">
        <f>IF(OR('Planungstool Heizlast'!$B$9="Fußbodenheizung 35°C",'Planungstool Heizlast'!$B$9="Niedertemperaturheizkörper 45°C"),IF('Planungstool Heizlast'!$B$4="EU13L",Leistungsdaten!J160,IF('Planungstool Heizlast'!$B$4="EU10L",Leistungsdaten!F160,IF('Planungstool Heizlast'!$B$4="EU08L",Leistungsdaten!B160,IF('Planungstool Heizlast'!$B$4="EU15L",N160,IF('Planungstool Heizlast'!$B$4="EU20L",R160,""))))),IF('Planungstool Heizlast'!$B$4="EU13L",Leistungsdaten!J160,IF('Planungstool Heizlast'!$B$4="EU10L",Leistungsdaten!F160,IF('Planungstool Heizlast'!$B$4="EU08L",Leistungsdaten!B160,IF('Planungstool Heizlast'!$B$4="EU15L",N160,IF('Planungstool Heizlast'!$B$4="EU20L",R160,"")))))*0.9)*'Planungstool Heizlast'!$B$5</f>
        <v>14.807815864861</v>
      </c>
      <c r="W160" s="1">
        <f>IF('Planungstool Heizlast'!$B$4="EU13L",Leistungsdaten!K160,IF('Planungstool Heizlast'!$B$4="EU10L",Leistungsdaten!G160,IF('Planungstool Heizlast'!$B$4="EU08L",Leistungsdaten!C160,IF('Planungstool Heizlast'!$B$4="EU15L",O160,IF('Planungstool Heizlast'!$B$4="EU20L",S160,"")))))*$B$268</f>
        <v>0.54273333333333351</v>
      </c>
      <c r="X160" s="1">
        <f t="shared" si="3"/>
        <v>14.265082531527668</v>
      </c>
    </row>
    <row r="161" spans="1:24" x14ac:dyDescent="0.3">
      <c r="A161">
        <v>8.7440170667083805</v>
      </c>
      <c r="B161">
        <v>10.9406874706292</v>
      </c>
      <c r="C161">
        <f>IF(A161&lt;'Planungstool Heizlast'!$B$8,'Planungstool Heizlast'!$B$21,IF(A161&gt;15,'Planungstool Heizlast'!$B$20,'Planungstool Heizlast'!$B$19/(15-'Planungstool Heizlast'!$B$8)*(15-Leistungsdaten!A161)+'Planungstool Heizlast'!$B$20))</f>
        <v>2.6188034667519484</v>
      </c>
      <c r="E161">
        <v>15.5936179557622</v>
      </c>
      <c r="F161">
        <v>14.869874890716099</v>
      </c>
      <c r="G161">
        <f>IF(E161&lt;'Planungstool Heizlast'!$B$8,'Planungstool Heizlast'!$B$21,IF(E161&gt;15,'Planungstool Heizlast'!$B$20,'Planungstool Heizlast'!$B$19/(15-'Planungstool Heizlast'!$B$8)*(15-Leistungsdaten!E161)+'Planungstool Heizlast'!$B$20))</f>
        <v>0.54273333333333351</v>
      </c>
      <c r="I161">
        <v>13.191027586243701</v>
      </c>
      <c r="J161">
        <v>16.8205482034667</v>
      </c>
      <c r="K161">
        <f>IF(I161&lt;'Planungstool Heizlast'!$B$8,'Planungstool Heizlast'!$B$21,IF(I161&gt;15,'Planungstool Heizlast'!$B$20,'Planungstool Heizlast'!$B$19/(15-'Planungstool Heizlast'!$B$8)*(15-Leistungsdaten!I161)+'Planungstool Heizlast'!$B$20))</f>
        <v>1.1430472472975501</v>
      </c>
      <c r="M161">
        <v>17.153294502402101</v>
      </c>
      <c r="N161">
        <v>25.0194276004522</v>
      </c>
      <c r="O161">
        <f>IF(M161&lt;'Planungstool Heizlast'!$B$8,'Planungstool Heizlast'!$B$21,IF(M161&gt;15,'Planungstool Heizlast'!$B$20,'Planungstool Heizlast'!$B$19/(15-'Planungstool Heizlast'!$B$8)*(15-Leistungsdaten!M161)+'Planungstool Heizlast'!$B$20))</f>
        <v>0.54273333333333351</v>
      </c>
      <c r="Q161">
        <v>18.696019973944399</v>
      </c>
      <c r="R161">
        <v>40.3226930629897</v>
      </c>
      <c r="S161">
        <f>IF(Q161&lt;'Planungstool Heizlast'!$B$8,'Planungstool Heizlast'!$B$21,IF(Q161&gt;15,'Planungstool Heizlast'!$B$20,'Planungstool Heizlast'!$B$19/(15-'Planungstool Heizlast'!$B$8)*(15-Leistungsdaten!Q161)+'Planungstool Heizlast'!$B$20))</f>
        <v>0.54273333333333351</v>
      </c>
      <c r="U161" s="1">
        <f>IF('Planungstool Heizlast'!$B$4="EU13L",Leistungsdaten!I161,IF('Planungstool Heizlast'!$B$4="EU10L",E161,IF('Planungstool Heizlast'!$B$4="EU08L",A161,IF('Planungstool Heizlast'!$B$4="EU15L",M161,IF('Planungstool Heizlast'!$B$4="EU20L",Q161,"")))))</f>
        <v>15.5936179557622</v>
      </c>
      <c r="V161" s="1">
        <f>IF(OR('Planungstool Heizlast'!$B$9="Fußbodenheizung 35°C",'Planungstool Heizlast'!$B$9="Niedertemperaturheizkörper 45°C"),IF('Planungstool Heizlast'!$B$4="EU13L",Leistungsdaten!J161,IF('Planungstool Heizlast'!$B$4="EU10L",Leistungsdaten!F161,IF('Planungstool Heizlast'!$B$4="EU08L",Leistungsdaten!B161,IF('Planungstool Heizlast'!$B$4="EU15L",N161,IF('Planungstool Heizlast'!$B$4="EU20L",R161,""))))),IF('Planungstool Heizlast'!$B$4="EU13L",Leistungsdaten!J161,IF('Planungstool Heizlast'!$B$4="EU10L",Leistungsdaten!F161,IF('Planungstool Heizlast'!$B$4="EU08L",Leistungsdaten!B161,IF('Planungstool Heizlast'!$B$4="EU15L",N161,IF('Planungstool Heizlast'!$B$4="EU20L",R161,"")))))*0.9)*'Planungstool Heizlast'!$B$5</f>
        <v>14.869874890716099</v>
      </c>
      <c r="W161" s="1">
        <f>IF('Planungstool Heizlast'!$B$4="EU13L",Leistungsdaten!K161,IF('Planungstool Heizlast'!$B$4="EU10L",Leistungsdaten!G161,IF('Planungstool Heizlast'!$B$4="EU08L",Leistungsdaten!C161,IF('Planungstool Heizlast'!$B$4="EU15L",O161,IF('Planungstool Heizlast'!$B$4="EU20L",S161,"")))))*$B$268</f>
        <v>0.54273333333333351</v>
      </c>
      <c r="X161" s="1">
        <f t="shared" si="3"/>
        <v>14.327141557382767</v>
      </c>
    </row>
    <row r="162" spans="1:24" x14ac:dyDescent="0.3">
      <c r="A162">
        <v>8.9543831099308004</v>
      </c>
      <c r="B162">
        <v>10.9484548212671</v>
      </c>
      <c r="C162">
        <f>IF(A162&lt;'Planungstool Heizlast'!$B$8,'Planungstool Heizlast'!$B$21,IF(A162&gt;15,'Planungstool Heizlast'!$B$20,'Planungstool Heizlast'!$B$19/(15-'Planungstool Heizlast'!$B$8)*(15-Leistungsdaten!A162)+'Planungstool Heizlast'!$B$20))</f>
        <v>2.5489927489036939</v>
      </c>
      <c r="E162">
        <v>15.8376527512539</v>
      </c>
      <c r="F162">
        <v>14.9320078315155</v>
      </c>
      <c r="G162">
        <f>IF(E162&lt;'Planungstool Heizlast'!$B$8,'Planungstool Heizlast'!$B$21,IF(E162&gt;15,'Planungstool Heizlast'!$B$20,'Planungstool Heizlast'!$B$19/(15-'Planungstool Heizlast'!$B$8)*(15-Leistungsdaten!E162)+'Planungstool Heizlast'!$B$20))</f>
        <v>0.54273333333333351</v>
      </c>
      <c r="I162">
        <v>13.3979666825997</v>
      </c>
      <c r="J162">
        <v>16.819770680793201</v>
      </c>
      <c r="K162">
        <f>IF(I162&lt;'Planungstool Heizlast'!$B$8,'Planungstool Heizlast'!$B$21,IF(I162&gt;15,'Planungstool Heizlast'!$B$20,'Planungstool Heizlast'!$B$19/(15-'Planungstool Heizlast'!$B$8)*(15-Leistungsdaten!I162)+'Planungstool Heizlast'!$B$20))</f>
        <v>1.0743737739261516</v>
      </c>
      <c r="M162">
        <v>17.393785370674799</v>
      </c>
      <c r="N162">
        <v>25.100334488427901</v>
      </c>
      <c r="O162">
        <f>IF(M162&lt;'Planungstool Heizlast'!$B$8,'Planungstool Heizlast'!$B$21,IF(M162&gt;15,'Planungstool Heizlast'!$B$20,'Planungstool Heizlast'!$B$19/(15-'Planungstool Heizlast'!$B$8)*(15-Leistungsdaten!M162)+'Planungstool Heizlast'!$B$20))</f>
        <v>0.54273333333333351</v>
      </c>
      <c r="Q162">
        <v>18.971460562654698</v>
      </c>
      <c r="R162">
        <v>40.539220291607997</v>
      </c>
      <c r="S162">
        <f>IF(Q162&lt;'Planungstool Heizlast'!$B$8,'Planungstool Heizlast'!$B$21,IF(Q162&gt;15,'Planungstool Heizlast'!$B$20,'Planungstool Heizlast'!$B$19/(15-'Planungstool Heizlast'!$B$8)*(15-Leistungsdaten!Q162)+'Planungstool Heizlast'!$B$20))</f>
        <v>0.54273333333333351</v>
      </c>
      <c r="U162" s="1">
        <f>IF('Planungstool Heizlast'!$B$4="EU13L",Leistungsdaten!I162,IF('Planungstool Heizlast'!$B$4="EU10L",E162,IF('Planungstool Heizlast'!$B$4="EU08L",A162,IF('Planungstool Heizlast'!$B$4="EU15L",M162,IF('Planungstool Heizlast'!$B$4="EU20L",Q162,"")))))</f>
        <v>15.8376527512539</v>
      </c>
      <c r="V162" s="1">
        <f>IF(OR('Planungstool Heizlast'!$B$9="Fußbodenheizung 35°C",'Planungstool Heizlast'!$B$9="Niedertemperaturheizkörper 45°C"),IF('Planungstool Heizlast'!$B$4="EU13L",Leistungsdaten!J162,IF('Planungstool Heizlast'!$B$4="EU10L",Leistungsdaten!F162,IF('Planungstool Heizlast'!$B$4="EU08L",Leistungsdaten!B162,IF('Planungstool Heizlast'!$B$4="EU15L",N162,IF('Planungstool Heizlast'!$B$4="EU20L",R162,""))))),IF('Planungstool Heizlast'!$B$4="EU13L",Leistungsdaten!J162,IF('Planungstool Heizlast'!$B$4="EU10L",Leistungsdaten!F162,IF('Planungstool Heizlast'!$B$4="EU08L",Leistungsdaten!B162,IF('Planungstool Heizlast'!$B$4="EU15L",N162,IF('Planungstool Heizlast'!$B$4="EU20L",R162,"")))))*0.9)*'Planungstool Heizlast'!$B$5</f>
        <v>14.9320078315155</v>
      </c>
      <c r="W162" s="1">
        <f>IF('Planungstool Heizlast'!$B$4="EU13L",Leistungsdaten!K162,IF('Planungstool Heizlast'!$B$4="EU10L",Leistungsdaten!G162,IF('Planungstool Heizlast'!$B$4="EU08L",Leistungsdaten!C162,IF('Planungstool Heizlast'!$B$4="EU15L",O162,IF('Planungstool Heizlast'!$B$4="EU20L",S162,"")))))*$B$268</f>
        <v>0.54273333333333351</v>
      </c>
      <c r="X162" s="1">
        <f t="shared" si="3"/>
        <v>14.389274498182168</v>
      </c>
    </row>
    <row r="163" spans="1:24" x14ac:dyDescent="0.3">
      <c r="A163">
        <v>9.1645187396545396</v>
      </c>
      <c r="B163">
        <v>10.955858661569501</v>
      </c>
      <c r="C163">
        <f>IF(A163&lt;'Planungstool Heizlast'!$B$8,'Planungstool Heizlast'!$B$21,IF(A163&gt;15,'Planungstool Heizlast'!$B$20,'Planungstool Heizlast'!$B$19/(15-'Planungstool Heizlast'!$B$8)*(15-Leistungsdaten!A163)+'Planungstool Heizlast'!$B$20))</f>
        <v>2.4792584945925125</v>
      </c>
      <c r="E163">
        <v>16.081775575156598</v>
      </c>
      <c r="F163">
        <v>14.994214004979</v>
      </c>
      <c r="G163">
        <f>IF(E163&lt;'Planungstool Heizlast'!$B$8,'Planungstool Heizlast'!$B$21,IF(E163&gt;15,'Planungstool Heizlast'!$B$20,'Planungstool Heizlast'!$B$19/(15-'Planungstool Heizlast'!$B$8)*(15-Leistungsdaten!E163)+'Planungstool Heizlast'!$B$20))</f>
        <v>0.54273333333333351</v>
      </c>
      <c r="I163">
        <v>13.604649729517901</v>
      </c>
      <c r="J163">
        <v>16.818534638499202</v>
      </c>
      <c r="K163">
        <f>IF(I163&lt;'Planungstool Heizlast'!$B$8,'Planungstool Heizlast'!$B$21,IF(I163&gt;15,'Planungstool Heizlast'!$B$20,'Planungstool Heizlast'!$B$19/(15-'Planungstool Heizlast'!$B$8)*(15-Leistungsdaten!I163)+'Planungstool Heizlast'!$B$20))</f>
        <v>1.0057852714691817</v>
      </c>
      <c r="M163">
        <v>17.634235208687802</v>
      </c>
      <c r="N163">
        <v>25.181158368820899</v>
      </c>
      <c r="O163">
        <f>IF(M163&lt;'Planungstool Heizlast'!$B$8,'Planungstool Heizlast'!$B$21,IF(M163&gt;15,'Planungstool Heizlast'!$B$20,'Planungstool Heizlast'!$B$19/(15-'Planungstool Heizlast'!$B$8)*(15-Leistungsdaten!M163)+'Planungstool Heizlast'!$B$20))</f>
        <v>0.54273333333333351</v>
      </c>
      <c r="Q163">
        <v>19.2472156190208</v>
      </c>
      <c r="R163">
        <v>40.756593386632098</v>
      </c>
      <c r="S163">
        <f>IF(Q163&lt;'Planungstool Heizlast'!$B$8,'Planungstool Heizlast'!$B$21,IF(Q163&gt;15,'Planungstool Heizlast'!$B$20,'Planungstool Heizlast'!$B$19/(15-'Planungstool Heizlast'!$B$8)*(15-Leistungsdaten!Q163)+'Planungstool Heizlast'!$B$20))</f>
        <v>0.54273333333333351</v>
      </c>
      <c r="U163" s="1">
        <f>IF('Planungstool Heizlast'!$B$4="EU13L",Leistungsdaten!I163,IF('Planungstool Heizlast'!$B$4="EU10L",E163,IF('Planungstool Heizlast'!$B$4="EU08L",A163,IF('Planungstool Heizlast'!$B$4="EU15L",M163,IF('Planungstool Heizlast'!$B$4="EU20L",Q163,"")))))</f>
        <v>16.081775575156598</v>
      </c>
      <c r="V163" s="1">
        <f>IF(OR('Planungstool Heizlast'!$B$9="Fußbodenheizung 35°C",'Planungstool Heizlast'!$B$9="Niedertemperaturheizkörper 45°C"),IF('Planungstool Heizlast'!$B$4="EU13L",Leistungsdaten!J163,IF('Planungstool Heizlast'!$B$4="EU10L",Leistungsdaten!F163,IF('Planungstool Heizlast'!$B$4="EU08L",Leistungsdaten!B163,IF('Planungstool Heizlast'!$B$4="EU15L",N163,IF('Planungstool Heizlast'!$B$4="EU20L",R163,""))))),IF('Planungstool Heizlast'!$B$4="EU13L",Leistungsdaten!J163,IF('Planungstool Heizlast'!$B$4="EU10L",Leistungsdaten!F163,IF('Planungstool Heizlast'!$B$4="EU08L",Leistungsdaten!B163,IF('Planungstool Heizlast'!$B$4="EU15L",N163,IF('Planungstool Heizlast'!$B$4="EU20L",R163,"")))))*0.9)*'Planungstool Heizlast'!$B$5</f>
        <v>14.994214004979</v>
      </c>
      <c r="W163" s="1">
        <f>IF('Planungstool Heizlast'!$B$4="EU13L",Leistungsdaten!K163,IF('Planungstool Heizlast'!$B$4="EU10L",Leistungsdaten!G163,IF('Planungstool Heizlast'!$B$4="EU08L",Leistungsdaten!C163,IF('Planungstool Heizlast'!$B$4="EU15L",O163,IF('Planungstool Heizlast'!$B$4="EU20L",S163,"")))))*$B$268</f>
        <v>0.54273333333333351</v>
      </c>
      <c r="X163" s="1">
        <f t="shared" si="3"/>
        <v>14.451480671645665</v>
      </c>
    </row>
    <row r="164" spans="1:24" x14ac:dyDescent="0.3">
      <c r="A164">
        <v>9.3744229815487792</v>
      </c>
      <c r="B164">
        <v>10.962897923889299</v>
      </c>
      <c r="C164">
        <f>IF(A164&lt;'Planungstool Heizlast'!$B$8,'Planungstool Heizlast'!$B$21,IF(A164&gt;15,'Planungstool Heizlast'!$B$20,'Planungstool Heizlast'!$B$19/(15-'Planungstool Heizlast'!$B$8)*(15-Leistungsdaten!A164)+'Planungstool Heizlast'!$B$20))</f>
        <v>2.4096010271535437</v>
      </c>
      <c r="E164">
        <v>16.3259860381227</v>
      </c>
      <c r="F164">
        <v>15.056492717718701</v>
      </c>
      <c r="G164">
        <f>IF(E164&lt;'Planungstool Heizlast'!$B$8,'Planungstool Heizlast'!$B$21,IF(E164&gt;15,'Planungstool Heizlast'!$B$20,'Planungstool Heizlast'!$B$19/(15-'Planungstool Heizlast'!$B$8)*(15-Leistungsdaten!E164)+'Planungstool Heizlast'!$B$20))</f>
        <v>0.54273333333333351</v>
      </c>
      <c r="I164">
        <v>13.811075643397601</v>
      </c>
      <c r="J164">
        <v>16.816839287379398</v>
      </c>
      <c r="K164">
        <f>IF(I164&lt;'Planungstool Heizlast'!$B$8,'Planungstool Heizlast'!$B$21,IF(I164&gt;15,'Planungstool Heizlast'!$B$20,'Planungstool Heizlast'!$B$19/(15-'Planungstool Heizlast'!$B$8)*(15-Leistungsdaten!I164)+'Planungstool Heizlast'!$B$20))</f>
        <v>0.93728209952337793</v>
      </c>
      <c r="M164">
        <v>17.874642364658001</v>
      </c>
      <c r="N164">
        <v>25.261896075108599</v>
      </c>
      <c r="O164">
        <f>IF(M164&lt;'Planungstool Heizlast'!$B$8,'Planungstool Heizlast'!$B$21,IF(M164&gt;15,'Planungstool Heizlast'!$B$20,'Planungstool Heizlast'!$B$19/(15-'Planungstool Heizlast'!$B$8)*(15-Leistungsdaten!M164)+'Planungstool Heizlast'!$B$20))</f>
        <v>0.54273333333333351</v>
      </c>
      <c r="Q164">
        <v>19.5232855941405</v>
      </c>
      <c r="R164">
        <v>40.974813644380298</v>
      </c>
      <c r="S164">
        <f>IF(Q164&lt;'Planungstool Heizlast'!$B$8,'Planungstool Heizlast'!$B$21,IF(Q164&gt;15,'Planungstool Heizlast'!$B$20,'Planungstool Heizlast'!$B$19/(15-'Planungstool Heizlast'!$B$8)*(15-Leistungsdaten!Q164)+'Planungstool Heizlast'!$B$20))</f>
        <v>0.54273333333333351</v>
      </c>
      <c r="U164" s="1">
        <f>IF('Planungstool Heizlast'!$B$4="EU13L",Leistungsdaten!I164,IF('Planungstool Heizlast'!$B$4="EU10L",E164,IF('Planungstool Heizlast'!$B$4="EU08L",A164,IF('Planungstool Heizlast'!$B$4="EU15L",M164,IF('Planungstool Heizlast'!$B$4="EU20L",Q164,"")))))</f>
        <v>16.3259860381227</v>
      </c>
      <c r="V164" s="1">
        <f>IF(OR('Planungstool Heizlast'!$B$9="Fußbodenheizung 35°C",'Planungstool Heizlast'!$B$9="Niedertemperaturheizkörper 45°C"),IF('Planungstool Heizlast'!$B$4="EU13L",Leistungsdaten!J164,IF('Planungstool Heizlast'!$B$4="EU10L",Leistungsdaten!F164,IF('Planungstool Heizlast'!$B$4="EU08L",Leistungsdaten!B164,IF('Planungstool Heizlast'!$B$4="EU15L",N164,IF('Planungstool Heizlast'!$B$4="EU20L",R164,""))))),IF('Planungstool Heizlast'!$B$4="EU13L",Leistungsdaten!J164,IF('Planungstool Heizlast'!$B$4="EU10L",Leistungsdaten!F164,IF('Planungstool Heizlast'!$B$4="EU08L",Leistungsdaten!B164,IF('Planungstool Heizlast'!$B$4="EU15L",N164,IF('Planungstool Heizlast'!$B$4="EU20L",R164,"")))))*0.9)*'Planungstool Heizlast'!$B$5</f>
        <v>15.056492717718701</v>
      </c>
      <c r="W164" s="1">
        <f>IF('Planungstool Heizlast'!$B$4="EU13L",Leistungsdaten!K164,IF('Planungstool Heizlast'!$B$4="EU10L",Leistungsdaten!G164,IF('Planungstool Heizlast'!$B$4="EU08L",Leistungsdaten!C164,IF('Planungstool Heizlast'!$B$4="EU15L",O164,IF('Planungstool Heizlast'!$B$4="EU20L",S164,"")))))*$B$268</f>
        <v>0.54273333333333351</v>
      </c>
      <c r="X164" s="1">
        <f t="shared" si="3"/>
        <v>14.513759384385367</v>
      </c>
    </row>
    <row r="165" spans="1:24" x14ac:dyDescent="0.3">
      <c r="A165">
        <v>9.5840948802528505</v>
      </c>
      <c r="B165">
        <v>10.9695715693606</v>
      </c>
      <c r="C165">
        <f>IF(A165&lt;'Planungstool Heizlast'!$B$8,'Planungstool Heizlast'!$B$21,IF(A165&gt;15,'Planungstool Heizlast'!$B$20,'Planungstool Heizlast'!$B$19/(15-'Planungstool Heizlast'!$B$8)*(15-Leistungsdaten!A165)+'Planungstool Heizlast'!$B$20))</f>
        <v>2.3400206636266145</v>
      </c>
      <c r="E165">
        <v>16.5702837434835</v>
      </c>
      <c r="F165">
        <v>15.118843265239601</v>
      </c>
      <c r="G165">
        <f>IF(E165&lt;'Planungstool Heizlast'!$B$8,'Planungstool Heizlast'!$B$21,IF(E165&gt;15,'Planungstool Heizlast'!$B$20,'Planungstool Heizlast'!$B$19/(15-'Planungstool Heizlast'!$B$8)*(15-Leistungsdaten!E165)+'Planungstool Heizlast'!$B$20))</f>
        <v>0.54273333333333351</v>
      </c>
      <c r="I165">
        <v>14.017243360053801</v>
      </c>
      <c r="J165">
        <v>16.814683867685599</v>
      </c>
      <c r="K165">
        <f>IF(I165&lt;'Planungstool Heizlast'!$B$8,'Planungstool Heizlast'!$B$21,IF(I165&gt;15,'Planungstool Heizlast'!$B$20,'Planungstool Heizlast'!$B$19/(15-'Planungstool Heizlast'!$B$8)*(15-Leistungsdaten!I165)+'Planungstool Heizlast'!$B$20))</f>
        <v>0.86886461124230885</v>
      </c>
      <c r="M165">
        <v>18.115005179788099</v>
      </c>
      <c r="N165">
        <v>25.342544427321599</v>
      </c>
      <c r="O165">
        <f>IF(M165&lt;'Planungstool Heizlast'!$B$8,'Planungstool Heizlast'!$B$21,IF(M165&gt;15,'Planungstool Heizlast'!$B$20,'Planungstool Heizlast'!$B$19/(15-'Planungstool Heizlast'!$B$8)*(15-Leistungsdaten!M165)+'Planungstool Heizlast'!$B$20))</f>
        <v>0.54273333333333351</v>
      </c>
      <c r="Q165">
        <v>19.7996709391116</v>
      </c>
      <c r="R165">
        <v>41.193882361170502</v>
      </c>
      <c r="S165">
        <f>IF(Q165&lt;'Planungstool Heizlast'!$B$8,'Planungstool Heizlast'!$B$21,IF(Q165&gt;15,'Planungstool Heizlast'!$B$20,'Planungstool Heizlast'!$B$19/(15-'Planungstool Heizlast'!$B$8)*(15-Leistungsdaten!Q165)+'Planungstool Heizlast'!$B$20))</f>
        <v>0.54273333333333351</v>
      </c>
      <c r="U165" s="1">
        <f>IF('Planungstool Heizlast'!$B$4="EU13L",Leistungsdaten!I165,IF('Planungstool Heizlast'!$B$4="EU10L",E165,IF('Planungstool Heizlast'!$B$4="EU08L",A165,IF('Planungstool Heizlast'!$B$4="EU15L",M165,IF('Planungstool Heizlast'!$B$4="EU20L",Q165,"")))))</f>
        <v>16.5702837434835</v>
      </c>
      <c r="V165" s="1">
        <f>IF(OR('Planungstool Heizlast'!$B$9="Fußbodenheizung 35°C",'Planungstool Heizlast'!$B$9="Niedertemperaturheizkörper 45°C"),IF('Planungstool Heizlast'!$B$4="EU13L",Leistungsdaten!J165,IF('Planungstool Heizlast'!$B$4="EU10L",Leistungsdaten!F165,IF('Planungstool Heizlast'!$B$4="EU08L",Leistungsdaten!B165,IF('Planungstool Heizlast'!$B$4="EU15L",N165,IF('Planungstool Heizlast'!$B$4="EU20L",R165,""))))),IF('Planungstool Heizlast'!$B$4="EU13L",Leistungsdaten!J165,IF('Planungstool Heizlast'!$B$4="EU10L",Leistungsdaten!F165,IF('Planungstool Heizlast'!$B$4="EU08L",Leistungsdaten!B165,IF('Planungstool Heizlast'!$B$4="EU15L",N165,IF('Planungstool Heizlast'!$B$4="EU20L",R165,"")))))*0.9)*'Planungstool Heizlast'!$B$5</f>
        <v>15.118843265239601</v>
      </c>
      <c r="W165" s="1">
        <f>IF('Planungstool Heizlast'!$B$4="EU13L",Leistungsdaten!K165,IF('Planungstool Heizlast'!$B$4="EU10L",Leistungsdaten!G165,IF('Planungstool Heizlast'!$B$4="EU08L",Leistungsdaten!C165,IF('Planungstool Heizlast'!$B$4="EU15L",O165,IF('Planungstool Heizlast'!$B$4="EU20L",S165,"")))))*$B$268</f>
        <v>0.54273333333333351</v>
      </c>
      <c r="X165" s="1">
        <f t="shared" si="3"/>
        <v>14.576109931906267</v>
      </c>
    </row>
    <row r="166" spans="1:24" x14ac:dyDescent="0.3">
      <c r="A166">
        <v>9.7935334994024998</v>
      </c>
      <c r="B166">
        <v>10.9758785879377</v>
      </c>
      <c r="C166">
        <f>IF(A166&lt;'Planungstool Heizlast'!$B$8,'Planungstool Heizlast'!$B$21,IF(A166&gt;15,'Planungstool Heizlast'!$B$20,'Planungstool Heizlast'!$B$19/(15-'Planungstool Heizlast'!$B$8)*(15-Leistungsdaten!A166)+'Planungstool Heizlast'!$B$20))</f>
        <v>2.2705177147475251</v>
      </c>
      <c r="E166">
        <v>16.814668287248999</v>
      </c>
      <c r="F166">
        <v>15.181264931939499</v>
      </c>
      <c r="G166">
        <f>IF(E166&lt;'Planungstool Heizlast'!$B$8,'Planungstool Heizlast'!$B$21,IF(E166&gt;15,'Planungstool Heizlast'!$B$20,'Planungstool Heizlast'!$B$19/(15-'Planungstool Heizlast'!$B$8)*(15-Leistungsdaten!E166)+'Planungstool Heizlast'!$B$20))</f>
        <v>0.54273333333333351</v>
      </c>
      <c r="I166">
        <v>14.2231518347226</v>
      </c>
      <c r="J166">
        <v>16.8120676491348</v>
      </c>
      <c r="K166">
        <f>IF(I166&lt;'Planungstool Heizlast'!$B$8,'Planungstool Heizlast'!$B$21,IF(I166&gt;15,'Planungstool Heizlast'!$B$20,'Planungstool Heizlast'!$B$19/(15-'Planungstool Heizlast'!$B$8)*(15-Leistungsdaten!I166)+'Planungstool Heizlast'!$B$20))</f>
        <v>0.80053315333458142</v>
      </c>
      <c r="M166">
        <v>18.3553219882665</v>
      </c>
      <c r="N166">
        <v>25.4231002320439</v>
      </c>
      <c r="O166">
        <f>IF(M166&lt;'Planungstool Heizlast'!$B$8,'Planungstool Heizlast'!$B$21,IF(M166&gt;15,'Planungstool Heizlast'!$B$20,'Planungstool Heizlast'!$B$19/(15-'Planungstool Heizlast'!$B$8)*(15-Leistungsdaten!M166)+'Planungstool Heizlast'!$B$20))</f>
        <v>0.54273333333333351</v>
      </c>
      <c r="Q166">
        <v>20.076372105031901</v>
      </c>
      <c r="R166">
        <v>41.413800833321098</v>
      </c>
      <c r="S166">
        <f>IF(Q166&lt;'Planungstool Heizlast'!$B$8,'Planungstool Heizlast'!$B$21,IF(Q166&gt;15,'Planungstool Heizlast'!$B$20,'Planungstool Heizlast'!$B$19/(15-'Planungstool Heizlast'!$B$8)*(15-Leistungsdaten!Q166)+'Planungstool Heizlast'!$B$20))</f>
        <v>0.54273333333333351</v>
      </c>
      <c r="U166" s="1">
        <f>IF('Planungstool Heizlast'!$B$4="EU13L",Leistungsdaten!I166,IF('Planungstool Heizlast'!$B$4="EU10L",E166,IF('Planungstool Heizlast'!$B$4="EU08L",A166,IF('Planungstool Heizlast'!$B$4="EU15L",M166,IF('Planungstool Heizlast'!$B$4="EU20L",Q166,"")))))</f>
        <v>16.814668287248999</v>
      </c>
      <c r="V166" s="1">
        <f>IF(OR('Planungstool Heizlast'!$B$9="Fußbodenheizung 35°C",'Planungstool Heizlast'!$B$9="Niedertemperaturheizkörper 45°C"),IF('Planungstool Heizlast'!$B$4="EU13L",Leistungsdaten!J166,IF('Planungstool Heizlast'!$B$4="EU10L",Leistungsdaten!F166,IF('Planungstool Heizlast'!$B$4="EU08L",Leistungsdaten!B166,IF('Planungstool Heizlast'!$B$4="EU15L",N166,IF('Planungstool Heizlast'!$B$4="EU20L",R166,""))))),IF('Planungstool Heizlast'!$B$4="EU13L",Leistungsdaten!J166,IF('Planungstool Heizlast'!$B$4="EU10L",Leistungsdaten!F166,IF('Planungstool Heizlast'!$B$4="EU08L",Leistungsdaten!B166,IF('Planungstool Heizlast'!$B$4="EU15L",N166,IF('Planungstool Heizlast'!$B$4="EU20L",R166,"")))))*0.9)*'Planungstool Heizlast'!$B$5</f>
        <v>15.181264931939499</v>
      </c>
      <c r="W166" s="1">
        <f>IF('Planungstool Heizlast'!$B$4="EU13L",Leistungsdaten!K166,IF('Planungstool Heizlast'!$B$4="EU10L",Leistungsdaten!G166,IF('Planungstool Heizlast'!$B$4="EU08L",Leistungsdaten!C166,IF('Planungstool Heizlast'!$B$4="EU15L",O166,IF('Planungstool Heizlast'!$B$4="EU20L",S166,"")))))*$B$268</f>
        <v>0.54273333333333351</v>
      </c>
      <c r="X166" s="1">
        <f t="shared" si="3"/>
        <v>14.638531598606164</v>
      </c>
    </row>
    <row r="167" spans="1:24" x14ac:dyDescent="0.3">
      <c r="A167">
        <v>10.0027379216562</v>
      </c>
      <c r="B167">
        <v>10.981817998435799</v>
      </c>
      <c r="C167">
        <f>IF(A167&lt;'Planungstool Heizlast'!$B$8,'Planungstool Heizlast'!$B$21,IF(A167&gt;15,'Planungstool Heizlast'!$B$20,'Planungstool Heizlast'!$B$19/(15-'Planungstool Heizlast'!$B$8)*(15-Leistungsdaten!A167)+'Planungstool Heizlast'!$B$20))</f>
        <v>2.2010924849393163</v>
      </c>
      <c r="E167">
        <v>17.059139258108299</v>
      </c>
      <c r="F167">
        <v>15.243756991108398</v>
      </c>
      <c r="G167">
        <f>IF(E167&lt;'Planungstool Heizlast'!$B$8,'Planungstool Heizlast'!$B$21,IF(E167&gt;15,'Planungstool Heizlast'!$B$20,'Planungstool Heizlast'!$B$19/(15-'Planungstool Heizlast'!$B$8)*(15-Leistungsdaten!E167)+'Planungstool Heizlast'!$B$20))</f>
        <v>0.54273333333333351</v>
      </c>
      <c r="I167">
        <v>14.428800042066801</v>
      </c>
      <c r="J167">
        <v>16.808989930916901</v>
      </c>
      <c r="K167">
        <f>IF(I167&lt;'Planungstool Heizlast'!$B$8,'Planungstool Heizlast'!$B$21,IF(I167&gt;15,'Planungstool Heizlast'!$B$20,'Planungstool Heizlast'!$B$19/(15-'Planungstool Heizlast'!$B$8)*(15-Leistungsdaten!I167)+'Planungstool Heizlast'!$B$20))</f>
        <v>0.73228806606198282</v>
      </c>
      <c r="M167">
        <v>18.595591117267102</v>
      </c>
      <c r="N167">
        <v>25.503560282412799</v>
      </c>
      <c r="O167">
        <f>IF(M167&lt;'Planungstool Heizlast'!$B$8,'Planungstool Heizlast'!$B$21,IF(M167&gt;15,'Planungstool Heizlast'!$B$20,'Planungstool Heizlast'!$B$19/(15-'Planungstool Heizlast'!$B$8)*(15-Leistungsdaten!M167)+'Planungstool Heizlast'!$B$20))</f>
        <v>0.54273333333333351</v>
      </c>
      <c r="Q167">
        <v>20.353389542999299</v>
      </c>
      <c r="R167">
        <v>41.634570357149997</v>
      </c>
      <c r="S167">
        <f>IF(Q167&lt;'Planungstool Heizlast'!$B$8,'Planungstool Heizlast'!$B$21,IF(Q167&gt;15,'Planungstool Heizlast'!$B$20,'Planungstool Heizlast'!$B$19/(15-'Planungstool Heizlast'!$B$8)*(15-Leistungsdaten!Q167)+'Planungstool Heizlast'!$B$20))</f>
        <v>0.54273333333333351</v>
      </c>
      <c r="U167" s="1">
        <f>IF('Planungstool Heizlast'!$B$4="EU13L",Leistungsdaten!I167,IF('Planungstool Heizlast'!$B$4="EU10L",E167,IF('Planungstool Heizlast'!$B$4="EU08L",A167,IF('Planungstool Heizlast'!$B$4="EU15L",M167,IF('Planungstool Heizlast'!$B$4="EU20L",Q167,"")))))</f>
        <v>17.059139258108299</v>
      </c>
      <c r="V167" s="1">
        <f>IF(OR('Planungstool Heizlast'!$B$9="Fußbodenheizung 35°C",'Planungstool Heizlast'!$B$9="Niedertemperaturheizkörper 45°C"),IF('Planungstool Heizlast'!$B$4="EU13L",Leistungsdaten!J167,IF('Planungstool Heizlast'!$B$4="EU10L",Leistungsdaten!F167,IF('Planungstool Heizlast'!$B$4="EU08L",Leistungsdaten!B167,IF('Planungstool Heizlast'!$B$4="EU15L",N167,IF('Planungstool Heizlast'!$B$4="EU20L",R167,""))))),IF('Planungstool Heizlast'!$B$4="EU13L",Leistungsdaten!J167,IF('Planungstool Heizlast'!$B$4="EU10L",Leistungsdaten!F167,IF('Planungstool Heizlast'!$B$4="EU08L",Leistungsdaten!B167,IF('Planungstool Heizlast'!$B$4="EU15L",N167,IF('Planungstool Heizlast'!$B$4="EU20L",R167,"")))))*0.9)*'Planungstool Heizlast'!$B$5</f>
        <v>15.243756991108398</v>
      </c>
      <c r="W167" s="1">
        <f>IF('Planungstool Heizlast'!$B$4="EU13L",Leistungsdaten!K167,IF('Planungstool Heizlast'!$B$4="EU10L",Leistungsdaten!G167,IF('Planungstool Heizlast'!$B$4="EU08L",Leistungsdaten!C167,IF('Planungstool Heizlast'!$B$4="EU15L",O167,IF('Planungstool Heizlast'!$B$4="EU20L",S167,"")))))*$B$268</f>
        <v>0.54273333333333351</v>
      </c>
      <c r="X167" s="1">
        <f t="shared" si="3"/>
        <v>14.701023657775064</v>
      </c>
    </row>
    <row r="168" spans="1:24" x14ac:dyDescent="0.3">
      <c r="A168">
        <v>10.2117072487213</v>
      </c>
      <c r="B168">
        <v>10.987388848570401</v>
      </c>
      <c r="C168">
        <f>IF(A168&lt;'Planungstool Heizlast'!$B$8,'Planungstool Heizlast'!$B$21,IF(A168&gt;15,'Planungstool Heizlast'!$B$20,'Planungstool Heizlast'!$B$19/(15-'Planungstool Heizlast'!$B$8)*(15-Leistungsdaten!A168)+'Planungstool Heizlast'!$B$20))</f>
        <v>2.1317452723035912</v>
      </c>
      <c r="E168">
        <v>17.3036962374292</v>
      </c>
      <c r="F168">
        <v>15.306318704929399</v>
      </c>
      <c r="G168">
        <f>IF(E168&lt;'Planungstool Heizlast'!$B$8,'Planungstool Heizlast'!$B$21,IF(E168&gt;15,'Planungstool Heizlast'!$B$20,'Planungstool Heizlast'!$B$19/(15-'Planungstool Heizlast'!$B$8)*(15-Leistungsdaten!E168)+'Planungstool Heizlast'!$B$20))</f>
        <v>0.54273333333333351</v>
      </c>
      <c r="I168">
        <v>14.634186976181001</v>
      </c>
      <c r="J168">
        <v>16.805450041703601</v>
      </c>
      <c r="K168">
        <f>IF(I168&lt;'Planungstool Heizlast'!$B$8,'Planungstool Heizlast'!$B$21,IF(I168&gt;15,'Planungstool Heizlast'!$B$20,'Planungstool Heizlast'!$B$19/(15-'Planungstool Heizlast'!$B$8)*(15-Leistungsdaten!I168)+'Planungstool Heizlast'!$B$20))</f>
        <v>0.66412968323778987</v>
      </c>
      <c r="M168">
        <v>18.835810886949801</v>
      </c>
      <c r="N168">
        <v>25.583921358118801</v>
      </c>
      <c r="O168">
        <f>IF(M168&lt;'Planungstool Heizlast'!$B$8,'Planungstool Heizlast'!$B$21,IF(M168&gt;15,'Planungstool Heizlast'!$B$20,'Planungstool Heizlast'!$B$19/(15-'Planungstool Heizlast'!$B$8)*(15-Leistungsdaten!M168)+'Planungstool Heizlast'!$B$20))</f>
        <v>0.54273333333333351</v>
      </c>
      <c r="Q168">
        <v>20.630723704111599</v>
      </c>
      <c r="R168">
        <v>41.856192228975502</v>
      </c>
      <c r="S168">
        <f>IF(Q168&lt;'Planungstool Heizlast'!$B$8,'Planungstool Heizlast'!$B$21,IF(Q168&gt;15,'Planungstool Heizlast'!$B$20,'Planungstool Heizlast'!$B$19/(15-'Planungstool Heizlast'!$B$8)*(15-Leistungsdaten!Q168)+'Planungstool Heizlast'!$B$20))</f>
        <v>0.54273333333333351</v>
      </c>
      <c r="U168" s="1">
        <f>IF('Planungstool Heizlast'!$B$4="EU13L",Leistungsdaten!I168,IF('Planungstool Heizlast'!$B$4="EU10L",E168,IF('Planungstool Heizlast'!$B$4="EU08L",A168,IF('Planungstool Heizlast'!$B$4="EU15L",M168,IF('Planungstool Heizlast'!$B$4="EU20L",Q168,"")))))</f>
        <v>17.3036962374292</v>
      </c>
      <c r="V168" s="1">
        <f>IF(OR('Planungstool Heizlast'!$B$9="Fußbodenheizung 35°C",'Planungstool Heizlast'!$B$9="Niedertemperaturheizkörper 45°C"),IF('Planungstool Heizlast'!$B$4="EU13L",Leistungsdaten!J168,IF('Planungstool Heizlast'!$B$4="EU10L",Leistungsdaten!F168,IF('Planungstool Heizlast'!$B$4="EU08L",Leistungsdaten!B168,IF('Planungstool Heizlast'!$B$4="EU15L",N168,IF('Planungstool Heizlast'!$B$4="EU20L",R168,""))))),IF('Planungstool Heizlast'!$B$4="EU13L",Leistungsdaten!J168,IF('Planungstool Heizlast'!$B$4="EU10L",Leistungsdaten!F168,IF('Planungstool Heizlast'!$B$4="EU08L",Leistungsdaten!B168,IF('Planungstool Heizlast'!$B$4="EU15L",N168,IF('Planungstool Heizlast'!$B$4="EU20L",R168,"")))))*0.9)*'Planungstool Heizlast'!$B$5</f>
        <v>15.306318704929399</v>
      </c>
      <c r="W168" s="1">
        <f>IF('Planungstool Heizlast'!$B$4="EU13L",Leistungsdaten!K168,IF('Planungstool Heizlast'!$B$4="EU10L",Leistungsdaten!G168,IF('Planungstool Heizlast'!$B$4="EU08L",Leistungsdaten!C168,IF('Planungstool Heizlast'!$B$4="EU15L",O168,IF('Planungstool Heizlast'!$B$4="EU20L",S168,"")))))*$B$268</f>
        <v>0.54273333333333351</v>
      </c>
      <c r="X168" s="1">
        <f t="shared" si="3"/>
        <v>14.763585371596065</v>
      </c>
    </row>
    <row r="169" spans="1:24" x14ac:dyDescent="0.3">
      <c r="A169">
        <v>10.4204406013809</v>
      </c>
      <c r="B169">
        <v>10.992590214997801</v>
      </c>
      <c r="C169">
        <f>IF(A169&lt;'Planungstool Heizlast'!$B$8,'Planungstool Heizlast'!$B$21,IF(A169&gt;15,'Planungstool Heizlast'!$B$20,'Planungstool Heizlast'!$B$19/(15-'Planungstool Heizlast'!$B$8)*(15-Leistungsdaten!A169)+'Planungstool Heizlast'!$B$20))</f>
        <v>2.0624763686115983</v>
      </c>
      <c r="E169">
        <v>17.548338799258602</v>
      </c>
      <c r="F169">
        <v>15.368949324477899</v>
      </c>
      <c r="G169">
        <f>IF(E169&lt;'Planungstool Heizlast'!$B$8,'Planungstool Heizlast'!$B$21,IF(E169&gt;15,'Planungstool Heizlast'!$B$20,'Planungstool Heizlast'!$B$19/(15-'Planungstool Heizlast'!$B$8)*(15-Leistungsdaten!E169)+'Planungstool Heizlast'!$B$20))</f>
        <v>0.54273333333333351</v>
      </c>
      <c r="I169">
        <v>14.8393116505974</v>
      </c>
      <c r="J169">
        <v>16.8014473396561</v>
      </c>
      <c r="K169">
        <f>IF(I169&lt;'Planungstool Heizlast'!$B$8,'Planungstool Heizlast'!$B$21,IF(I169&gt;15,'Planungstool Heizlast'!$B$20,'Planungstool Heizlast'!$B$19/(15-'Planungstool Heizlast'!$B$8)*(15-Leistungsdaten!I169)+'Planungstool Heizlast'!$B$20))</f>
        <v>0.59605833222484206</v>
      </c>
      <c r="M169">
        <v>19.0759796104598</v>
      </c>
      <c r="N169">
        <v>25.664180225405801</v>
      </c>
      <c r="O169">
        <f>IF(M169&lt;'Planungstool Heizlast'!$B$8,'Planungstool Heizlast'!$B$21,IF(M169&gt;15,'Planungstool Heizlast'!$B$20,'Planungstool Heizlast'!$B$19/(15-'Planungstool Heizlast'!$B$8)*(15-Leistungsdaten!M169)+'Planungstool Heizlast'!$B$20))</f>
        <v>0.54273333333333351</v>
      </c>
      <c r="Q169">
        <v>20.908375039466499</v>
      </c>
      <c r="R169">
        <v>42.078667745115702</v>
      </c>
      <c r="S169">
        <f>IF(Q169&lt;'Planungstool Heizlast'!$B$8,'Planungstool Heizlast'!$B$21,IF(Q169&gt;15,'Planungstool Heizlast'!$B$20,'Planungstool Heizlast'!$B$19/(15-'Planungstool Heizlast'!$B$8)*(15-Leistungsdaten!Q169)+'Planungstool Heizlast'!$B$20))</f>
        <v>0.54273333333333351</v>
      </c>
      <c r="U169" s="1">
        <f>IF('Planungstool Heizlast'!$B$4="EU13L",Leistungsdaten!I169,IF('Planungstool Heizlast'!$B$4="EU10L",E169,IF('Planungstool Heizlast'!$B$4="EU08L",A169,IF('Planungstool Heizlast'!$B$4="EU15L",M169,IF('Planungstool Heizlast'!$B$4="EU20L",Q169,"")))))</f>
        <v>17.548338799258602</v>
      </c>
      <c r="V169" s="1">
        <f>IF(OR('Planungstool Heizlast'!$B$9="Fußbodenheizung 35°C",'Planungstool Heizlast'!$B$9="Niedertemperaturheizkörper 45°C"),IF('Planungstool Heizlast'!$B$4="EU13L",Leistungsdaten!J169,IF('Planungstool Heizlast'!$B$4="EU10L",Leistungsdaten!F169,IF('Planungstool Heizlast'!$B$4="EU08L",Leistungsdaten!B169,IF('Planungstool Heizlast'!$B$4="EU15L",N169,IF('Planungstool Heizlast'!$B$4="EU20L",R169,""))))),IF('Planungstool Heizlast'!$B$4="EU13L",Leistungsdaten!J169,IF('Planungstool Heizlast'!$B$4="EU10L",Leistungsdaten!F169,IF('Planungstool Heizlast'!$B$4="EU08L",Leistungsdaten!B169,IF('Planungstool Heizlast'!$B$4="EU15L",N169,IF('Planungstool Heizlast'!$B$4="EU20L",R169,"")))))*0.9)*'Planungstool Heizlast'!$B$5</f>
        <v>15.368949324477899</v>
      </c>
      <c r="W169" s="1">
        <f>IF('Planungstool Heizlast'!$B$4="EU13L",Leistungsdaten!K169,IF('Planungstool Heizlast'!$B$4="EU10L",Leistungsdaten!G169,IF('Planungstool Heizlast'!$B$4="EU08L",Leistungsdaten!C169,IF('Planungstool Heizlast'!$B$4="EU15L",O169,IF('Planungstool Heizlast'!$B$4="EU20L",S169,"")))))*$B$268</f>
        <v>0.54273333333333351</v>
      </c>
      <c r="X169" s="1">
        <f t="shared" si="3"/>
        <v>14.826215991144565</v>
      </c>
    </row>
    <row r="170" spans="1:24" x14ac:dyDescent="0.3">
      <c r="A170">
        <v>10.6289371195199</v>
      </c>
      <c r="B170">
        <v>10.997421203355</v>
      </c>
      <c r="C170">
        <f>IF(A170&lt;'Planungstool Heizlast'!$B$8,'Planungstool Heizlast'!$B$21,IF(A170&gt;15,'Planungstool Heizlast'!$B$20,'Planungstool Heizlast'!$B$19/(15-'Planungstool Heizlast'!$B$8)*(15-Leistungsdaten!A170)+'Planungstool Heizlast'!$B$20))</f>
        <v>1.9932860592955841</v>
      </c>
      <c r="E170">
        <v>17.793066510321999</v>
      </c>
      <c r="F170">
        <v>15.431648089722199</v>
      </c>
      <c r="G170">
        <f>IF(E170&lt;'Planungstool Heizlast'!$B$8,'Planungstool Heizlast'!$B$21,IF(E170&gt;15,'Planungstool Heizlast'!$B$20,'Planungstool Heizlast'!$B$19/(15-'Planungstool Heizlast'!$B$8)*(15-Leistungsdaten!E170)+'Planungstool Heizlast'!$B$20))</f>
        <v>0.54273333333333351</v>
      </c>
      <c r="I170">
        <v>15.044173098290999</v>
      </c>
      <c r="J170">
        <v>16.796981212434101</v>
      </c>
      <c r="K170">
        <f>IF(I170&lt;'Planungstool Heizlast'!$B$8,'Planungstool Heizlast'!$B$21,IF(I170&gt;15,'Planungstool Heizlast'!$B$20,'Planungstool Heizlast'!$B$19/(15-'Planungstool Heizlast'!$B$8)*(15-Leistungsdaten!I170)+'Planungstool Heizlast'!$B$20))</f>
        <v>0.54273333333333351</v>
      </c>
      <c r="M170">
        <v>19.3160955939282</v>
      </c>
      <c r="N170">
        <v>25.744333637071001</v>
      </c>
      <c r="O170">
        <f>IF(M170&lt;'Planungstool Heizlast'!$B$8,'Planungstool Heizlast'!$B$21,IF(M170&gt;15,'Planungstool Heizlast'!$B$20,'Planungstool Heizlast'!$B$19/(15-'Planungstool Heizlast'!$B$8)*(15-Leistungsdaten!M170)+'Planungstool Heizlast'!$B$20))</f>
        <v>0.54273333333333351</v>
      </c>
      <c r="Q170">
        <v>21.186344000161899</v>
      </c>
      <c r="R170">
        <v>42.3019982018888</v>
      </c>
      <c r="S170">
        <f>IF(Q170&lt;'Planungstool Heizlast'!$B$8,'Planungstool Heizlast'!$B$21,IF(Q170&gt;15,'Planungstool Heizlast'!$B$20,'Planungstool Heizlast'!$B$19/(15-'Planungstool Heizlast'!$B$8)*(15-Leistungsdaten!Q170)+'Planungstool Heizlast'!$B$20))</f>
        <v>0.54273333333333351</v>
      </c>
      <c r="U170" s="1">
        <f>IF('Planungstool Heizlast'!$B$4="EU13L",Leistungsdaten!I170,IF('Planungstool Heizlast'!$B$4="EU10L",E170,IF('Planungstool Heizlast'!$B$4="EU08L",A170,IF('Planungstool Heizlast'!$B$4="EU15L",M170,IF('Planungstool Heizlast'!$B$4="EU20L",Q170,"")))))</f>
        <v>17.793066510321999</v>
      </c>
      <c r="V170" s="1">
        <f>IF(OR('Planungstool Heizlast'!$B$9="Fußbodenheizung 35°C",'Planungstool Heizlast'!$B$9="Niedertemperaturheizkörper 45°C"),IF('Planungstool Heizlast'!$B$4="EU13L",Leistungsdaten!J170,IF('Planungstool Heizlast'!$B$4="EU10L",Leistungsdaten!F170,IF('Planungstool Heizlast'!$B$4="EU08L",Leistungsdaten!B170,IF('Planungstool Heizlast'!$B$4="EU15L",N170,IF('Planungstool Heizlast'!$B$4="EU20L",R170,""))))),IF('Planungstool Heizlast'!$B$4="EU13L",Leistungsdaten!J170,IF('Planungstool Heizlast'!$B$4="EU10L",Leistungsdaten!F170,IF('Planungstool Heizlast'!$B$4="EU08L",Leistungsdaten!B170,IF('Planungstool Heizlast'!$B$4="EU15L",N170,IF('Planungstool Heizlast'!$B$4="EU20L",R170,"")))))*0.9)*'Planungstool Heizlast'!$B$5</f>
        <v>15.431648089722199</v>
      </c>
      <c r="W170" s="1">
        <f>IF('Planungstool Heizlast'!$B$4="EU13L",Leistungsdaten!K170,IF('Planungstool Heizlast'!$B$4="EU10L",Leistungsdaten!G170,IF('Planungstool Heizlast'!$B$4="EU08L",Leistungsdaten!C170,IF('Planungstool Heizlast'!$B$4="EU15L",O170,IF('Planungstool Heizlast'!$B$4="EU20L",S170,"")))))*$B$268</f>
        <v>0.54273333333333351</v>
      </c>
      <c r="X170" s="1">
        <f t="shared" si="3"/>
        <v>14.888914756388864</v>
      </c>
    </row>
    <row r="171" spans="1:24" x14ac:dyDescent="0.3">
      <c r="A171">
        <v>10.8371959621517</v>
      </c>
      <c r="B171">
        <v>11.0018809483</v>
      </c>
      <c r="C171">
        <f>IF(A171&lt;'Planungstool Heizlast'!$B$8,'Planungstool Heizlast'!$B$21,IF(A171&gt;15,'Planungstool Heizlast'!$B$20,'Planungstool Heizlast'!$B$19/(15-'Planungstool Heizlast'!$B$8)*(15-Leistungsdaten!A171)+'Planungstool Heizlast'!$B$20))</f>
        <v>1.9241746234399371</v>
      </c>
      <c r="E171">
        <v>18.037878930024</v>
      </c>
      <c r="F171">
        <v>15.494414229523102</v>
      </c>
      <c r="G171">
        <f>IF(E171&lt;'Planungstool Heizlast'!$B$8,'Planungstool Heizlast'!$B$21,IF(E171&gt;15,'Planungstool Heizlast'!$B$20,'Planungstool Heizlast'!$B$19/(15-'Planungstool Heizlast'!$B$8)*(15-Leistungsdaten!E171)+'Planungstool Heizlast'!$B$20))</f>
        <v>0.54273333333333351</v>
      </c>
      <c r="I171">
        <v>15.2487703716856</v>
      </c>
      <c r="J171">
        <v>16.792051077204</v>
      </c>
      <c r="K171">
        <f>IF(I171&lt;'Planungstool Heizlast'!$B$8,'Planungstool Heizlast'!$B$21,IF(I171&gt;15,'Planungstool Heizlast'!$B$20,'Planungstool Heizlast'!$B$19/(15-'Planungstool Heizlast'!$B$8)*(15-Leistungsdaten!I171)+'Planungstool Heizlast'!$B$20))</f>
        <v>0.54273333333333351</v>
      </c>
      <c r="M171">
        <v>19.5561571364717</v>
      </c>
      <c r="N171">
        <v>25.8243783324648</v>
      </c>
      <c r="O171">
        <f>IF(M171&lt;'Planungstool Heizlast'!$B$8,'Planungstool Heizlast'!$B$21,IF(M171&gt;15,'Planungstool Heizlast'!$B$20,'Planungstool Heizlast'!$B$19/(15-'Planungstool Heizlast'!$B$8)*(15-Leistungsdaten!M171)+'Planungstool Heizlast'!$B$20))</f>
        <v>0.54273333333333351</v>
      </c>
      <c r="Q171">
        <v>21.464631037295501</v>
      </c>
      <c r="R171">
        <v>42.526184895612801</v>
      </c>
      <c r="S171">
        <f>IF(Q171&lt;'Planungstool Heizlast'!$B$8,'Planungstool Heizlast'!$B$21,IF(Q171&gt;15,'Planungstool Heizlast'!$B$20,'Planungstool Heizlast'!$B$19/(15-'Planungstool Heizlast'!$B$8)*(15-Leistungsdaten!Q171)+'Planungstool Heizlast'!$B$20))</f>
        <v>0.54273333333333351</v>
      </c>
      <c r="U171" s="1">
        <f>IF('Planungstool Heizlast'!$B$4="EU13L",Leistungsdaten!I171,IF('Planungstool Heizlast'!$B$4="EU10L",E171,IF('Planungstool Heizlast'!$B$4="EU08L",A171,IF('Planungstool Heizlast'!$B$4="EU15L",M171,IF('Planungstool Heizlast'!$B$4="EU20L",Q171,"")))))</f>
        <v>18.037878930024</v>
      </c>
      <c r="V171" s="1">
        <f>IF(OR('Planungstool Heizlast'!$B$9="Fußbodenheizung 35°C",'Planungstool Heizlast'!$B$9="Niedertemperaturheizkörper 45°C"),IF('Planungstool Heizlast'!$B$4="EU13L",Leistungsdaten!J171,IF('Planungstool Heizlast'!$B$4="EU10L",Leistungsdaten!F171,IF('Planungstool Heizlast'!$B$4="EU08L",Leistungsdaten!B171,IF('Planungstool Heizlast'!$B$4="EU15L",N171,IF('Planungstool Heizlast'!$B$4="EU20L",R171,""))))),IF('Planungstool Heizlast'!$B$4="EU13L",Leistungsdaten!J171,IF('Planungstool Heizlast'!$B$4="EU10L",Leistungsdaten!F171,IF('Planungstool Heizlast'!$B$4="EU08L",Leistungsdaten!B171,IF('Planungstool Heizlast'!$B$4="EU15L",N171,IF('Planungstool Heizlast'!$B$4="EU20L",R171,"")))))*0.9)*'Planungstool Heizlast'!$B$5</f>
        <v>15.494414229523102</v>
      </c>
      <c r="W171" s="1">
        <f>IF('Planungstool Heizlast'!$B$4="EU13L",Leistungsdaten!K171,IF('Planungstool Heizlast'!$B$4="EU10L",Leistungsdaten!G171,IF('Planungstool Heizlast'!$B$4="EU08L",Leistungsdaten!C171,IF('Planungstool Heizlast'!$B$4="EU15L",O171,IF('Planungstool Heizlast'!$B$4="EU20L",S171,"")))))*$B$268</f>
        <v>0.54273333333333351</v>
      </c>
      <c r="X171" s="1">
        <f t="shared" si="3"/>
        <v>14.951680896189767</v>
      </c>
    </row>
    <row r="172" spans="1:24" x14ac:dyDescent="0.3">
      <c r="A172">
        <v>11.0452163074445</v>
      </c>
      <c r="B172">
        <v>11.005968613552101</v>
      </c>
      <c r="C172">
        <f>IF(A172&lt;'Planungstool Heizlast'!$B$8,'Planungstool Heizlast'!$B$21,IF(A172&gt;15,'Planungstool Heizlast'!$B$20,'Planungstool Heizlast'!$B$19/(15-'Planungstool Heizlast'!$B$8)*(15-Leistungsdaten!A172)+'Planungstool Heizlast'!$B$20))</f>
        <v>1.8551423337724553</v>
      </c>
      <c r="E172">
        <v>18.282775610447899</v>
      </c>
      <c r="F172">
        <v>15.557246961634299</v>
      </c>
      <c r="G172">
        <f>IF(E172&lt;'Planungstool Heizlast'!$B$8,'Planungstool Heizlast'!$B$21,IF(E172&gt;15,'Planungstool Heizlast'!$B$20,'Planungstool Heizlast'!$B$19/(15-'Planungstool Heizlast'!$B$8)*(15-Leistungsdaten!E172)+'Planungstool Heizlast'!$B$20))</f>
        <v>0.54273333333333351</v>
      </c>
      <c r="I172">
        <v>15.453102542659501</v>
      </c>
      <c r="J172">
        <v>16.786656380647798</v>
      </c>
      <c r="K172">
        <f>IF(I172&lt;'Planungstool Heizlast'!$B$8,'Planungstool Heizlast'!$B$21,IF(I172&gt;15,'Planungstool Heizlast'!$B$20,'Planungstool Heizlast'!$B$19/(15-'Planungstool Heizlast'!$B$8)*(15-Leistungsdaten!I172)+'Planungstool Heizlast'!$B$20))</f>
        <v>0.54273333333333351</v>
      </c>
      <c r="M172">
        <v>19.796162530192699</v>
      </c>
      <c r="N172">
        <v>25.904311037490999</v>
      </c>
      <c r="O172">
        <f>IF(M172&lt;'Planungstool Heizlast'!$B$8,'Planungstool Heizlast'!$B$21,IF(M172&gt;15,'Planungstool Heizlast'!$B$20,'Planungstool Heizlast'!$B$19/(15-'Planungstool Heizlast'!$B$8)*(15-Leistungsdaten!M172)+'Planungstool Heizlast'!$B$20))</f>
        <v>0.54273333333333351</v>
      </c>
      <c r="Q172">
        <v>21.743236601965201</v>
      </c>
      <c r="R172">
        <v>42.751229122605999</v>
      </c>
      <c r="S172">
        <f>IF(Q172&lt;'Planungstool Heizlast'!$B$8,'Planungstool Heizlast'!$B$21,IF(Q172&gt;15,'Planungstool Heizlast'!$B$20,'Planungstool Heizlast'!$B$19/(15-'Planungstool Heizlast'!$B$8)*(15-Leistungsdaten!Q172)+'Planungstool Heizlast'!$B$20))</f>
        <v>0.54273333333333351</v>
      </c>
      <c r="U172" s="1">
        <f>IF('Planungstool Heizlast'!$B$4="EU13L",Leistungsdaten!I172,IF('Planungstool Heizlast'!$B$4="EU10L",E172,IF('Planungstool Heizlast'!$B$4="EU08L",A172,IF('Planungstool Heizlast'!$B$4="EU15L",M172,IF('Planungstool Heizlast'!$B$4="EU20L",Q172,"")))))</f>
        <v>18.282775610447899</v>
      </c>
      <c r="V172" s="1">
        <f>IF(OR('Planungstool Heizlast'!$B$9="Fußbodenheizung 35°C",'Planungstool Heizlast'!$B$9="Niedertemperaturheizkörper 45°C"),IF('Planungstool Heizlast'!$B$4="EU13L",Leistungsdaten!J172,IF('Planungstool Heizlast'!$B$4="EU10L",Leistungsdaten!F172,IF('Planungstool Heizlast'!$B$4="EU08L",Leistungsdaten!B172,IF('Planungstool Heizlast'!$B$4="EU15L",N172,IF('Planungstool Heizlast'!$B$4="EU20L",R172,""))))),IF('Planungstool Heizlast'!$B$4="EU13L",Leistungsdaten!J172,IF('Planungstool Heizlast'!$B$4="EU10L",Leistungsdaten!F172,IF('Planungstool Heizlast'!$B$4="EU08L",Leistungsdaten!B172,IF('Planungstool Heizlast'!$B$4="EU15L",N172,IF('Planungstool Heizlast'!$B$4="EU20L",R172,"")))))*0.9)*'Planungstool Heizlast'!$B$5</f>
        <v>15.557246961634299</v>
      </c>
      <c r="W172" s="1">
        <f>IF('Planungstool Heizlast'!$B$4="EU13L",Leistungsdaten!K172,IF('Planungstool Heizlast'!$B$4="EU10L",Leistungsdaten!G172,IF('Planungstool Heizlast'!$B$4="EU08L",Leistungsdaten!C172,IF('Planungstool Heizlast'!$B$4="EU15L",O172,IF('Planungstool Heizlast'!$B$4="EU20L",S172,"")))))*$B$268</f>
        <v>0.54273333333333351</v>
      </c>
      <c r="X172" s="1">
        <f t="shared" si="3"/>
        <v>15.014513628300964</v>
      </c>
    </row>
    <row r="173" spans="1:24" x14ac:dyDescent="0.3">
      <c r="A173">
        <v>11.252997352748</v>
      </c>
      <c r="B173">
        <v>11.0096833919317</v>
      </c>
      <c r="C173">
        <f>IF(A173&lt;'Planungstool Heizlast'!$B$8,'Planungstool Heizlast'!$B$21,IF(A173&gt;15,'Planungstool Heizlast'!$B$20,'Planungstool Heizlast'!$B$19/(15-'Planungstool Heizlast'!$B$8)*(15-Leistungsdaten!A173)+'Planungstool Heizlast'!$B$20))</f>
        <v>1.7861894566554886</v>
      </c>
      <c r="E173">
        <v>18.527756096356001</v>
      </c>
      <c r="F173">
        <v>15.620145492701699</v>
      </c>
      <c r="G173">
        <f>IF(E173&lt;'Planungstool Heizlast'!$B$8,'Planungstool Heizlast'!$B$21,IF(E173&gt;15,'Planungstool Heizlast'!$B$20,'Planungstool Heizlast'!$B$19/(15-'Planungstool Heizlast'!$B$8)*(15-Leistungsdaten!E173)+'Planungstool Heizlast'!$B$20))</f>
        <v>0.54273333333333351</v>
      </c>
      <c r="I173">
        <v>15.6571687025509</v>
      </c>
      <c r="J173">
        <v>16.780796598971602</v>
      </c>
      <c r="K173">
        <f>IF(I173&lt;'Planungstool Heizlast'!$B$8,'Planungstool Heizlast'!$B$21,IF(I173&gt;15,'Planungstool Heizlast'!$B$20,'Planungstool Heizlast'!$B$19/(15-'Planungstool Heizlast'!$B$8)*(15-Leistungsdaten!I173)+'Planungstool Heizlast'!$B$20))</f>
        <v>0.54273333333333351</v>
      </c>
      <c r="M173">
        <v>20.0361100601794</v>
      </c>
      <c r="N173">
        <v>25.984128464606801</v>
      </c>
      <c r="O173">
        <f>IF(M173&lt;'Planungstool Heizlast'!$B$8,'Planungstool Heizlast'!$B$21,IF(M173&gt;15,'Planungstool Heizlast'!$B$20,'Planungstool Heizlast'!$B$19/(15-'Planungstool Heizlast'!$B$8)*(15-Leistungsdaten!M173)+'Planungstool Heizlast'!$B$20))</f>
        <v>0.54273333333333351</v>
      </c>
      <c r="Q173">
        <v>22.0221611452688</v>
      </c>
      <c r="R173">
        <v>42.977132179186498</v>
      </c>
      <c r="S173">
        <f>IF(Q173&lt;'Planungstool Heizlast'!$B$8,'Planungstool Heizlast'!$B$21,IF(Q173&gt;15,'Planungstool Heizlast'!$B$20,'Planungstool Heizlast'!$B$19/(15-'Planungstool Heizlast'!$B$8)*(15-Leistungsdaten!Q173)+'Planungstool Heizlast'!$B$20))</f>
        <v>0.54273333333333351</v>
      </c>
      <c r="U173" s="1">
        <f>IF('Planungstool Heizlast'!$B$4="EU13L",Leistungsdaten!I173,IF('Planungstool Heizlast'!$B$4="EU10L",E173,IF('Planungstool Heizlast'!$B$4="EU08L",A173,IF('Planungstool Heizlast'!$B$4="EU15L",M173,IF('Planungstool Heizlast'!$B$4="EU20L",Q173,"")))))</f>
        <v>18.527756096356001</v>
      </c>
      <c r="V173" s="1">
        <f>IF(OR('Planungstool Heizlast'!$B$9="Fußbodenheizung 35°C",'Planungstool Heizlast'!$B$9="Niedertemperaturheizkörper 45°C"),IF('Planungstool Heizlast'!$B$4="EU13L",Leistungsdaten!J173,IF('Planungstool Heizlast'!$B$4="EU10L",Leistungsdaten!F173,IF('Planungstool Heizlast'!$B$4="EU08L",Leistungsdaten!B173,IF('Planungstool Heizlast'!$B$4="EU15L",N173,IF('Planungstool Heizlast'!$B$4="EU20L",R173,""))))),IF('Planungstool Heizlast'!$B$4="EU13L",Leistungsdaten!J173,IF('Planungstool Heizlast'!$B$4="EU10L",Leistungsdaten!F173,IF('Planungstool Heizlast'!$B$4="EU08L",Leistungsdaten!B173,IF('Planungstool Heizlast'!$B$4="EU15L",N173,IF('Planungstool Heizlast'!$B$4="EU20L",R173,"")))))*0.9)*'Planungstool Heizlast'!$B$5</f>
        <v>15.620145492701699</v>
      </c>
      <c r="W173" s="1">
        <f>IF('Planungstool Heizlast'!$B$4="EU13L",Leistungsdaten!K173,IF('Planungstool Heizlast'!$B$4="EU10L",Leistungsdaten!G173,IF('Planungstool Heizlast'!$B$4="EU08L",Leistungsdaten!C173,IF('Planungstool Heizlast'!$B$4="EU15L",O173,IF('Planungstool Heizlast'!$B$4="EU20L",S173,"")))))*$B$268</f>
        <v>0.54273333333333351</v>
      </c>
      <c r="X173" s="1">
        <f t="shared" si="3"/>
        <v>15.077412159368365</v>
      </c>
    </row>
    <row r="174" spans="1:24" x14ac:dyDescent="0.3">
      <c r="A174">
        <v>11.460538314620001</v>
      </c>
      <c r="B174">
        <v>11.0130245054012</v>
      </c>
      <c r="C174">
        <f>IF(A174&lt;'Planungstool Heizlast'!$B$8,'Planungstool Heizlast'!$B$21,IF(A174&gt;15,'Planungstool Heizlast'!$B$20,'Planungstool Heizlast'!$B$19/(15-'Planungstool Heizlast'!$B$8)*(15-Leistungsdaten!A174)+'Planungstool Heizlast'!$B$20))</f>
        <v>1.7173162520771112</v>
      </c>
      <c r="E174">
        <v>18.772819925189399</v>
      </c>
      <c r="F174">
        <v>15.683109018264201</v>
      </c>
      <c r="G174">
        <f>IF(E174&lt;'Planungstool Heizlast'!$B$8,'Planungstool Heizlast'!$B$21,IF(E174&gt;15,'Planungstool Heizlast'!$B$20,'Planungstool Heizlast'!$B$19/(15-'Planungstool Heizlast'!$B$8)*(15-Leistungsdaten!E174)+'Planungstool Heizlast'!$B$20))</f>
        <v>0.54273333333333351</v>
      </c>
      <c r="I174">
        <v>15.860967962164001</v>
      </c>
      <c r="J174">
        <v>16.774471237914501</v>
      </c>
      <c r="K174">
        <f>IF(I174&lt;'Planungstool Heizlast'!$B$8,'Planungstool Heizlast'!$B$21,IF(I174&gt;15,'Planungstool Heizlast'!$B$20,'Planungstool Heizlast'!$B$19/(15-'Planungstool Heizlast'!$B$8)*(15-Leistungsdaten!I174)+'Planungstool Heizlast'!$B$20))</f>
        <v>0.54273333333333351</v>
      </c>
      <c r="M174">
        <v>20.275998004505301</v>
      </c>
      <c r="N174">
        <v>26.0638273128226</v>
      </c>
      <c r="O174">
        <f>IF(M174&lt;'Planungstool Heizlast'!$B$8,'Planungstool Heizlast'!$B$21,IF(M174&gt;15,'Planungstool Heizlast'!$B$20,'Planungstool Heizlast'!$B$19/(15-'Planungstool Heizlast'!$B$8)*(15-Leistungsdaten!M174)+'Planungstool Heizlast'!$B$20))</f>
        <v>0.54273333333333351</v>
      </c>
      <c r="Q174">
        <v>22.3014051183041</v>
      </c>
      <c r="R174">
        <v>43.203895361672302</v>
      </c>
      <c r="S174">
        <f>IF(Q174&lt;'Planungstool Heizlast'!$B$8,'Planungstool Heizlast'!$B$21,IF(Q174&gt;15,'Planungstool Heizlast'!$B$20,'Planungstool Heizlast'!$B$19/(15-'Planungstool Heizlast'!$B$8)*(15-Leistungsdaten!Q174)+'Planungstool Heizlast'!$B$20))</f>
        <v>0.54273333333333351</v>
      </c>
      <c r="U174" s="1">
        <f>IF('Planungstool Heizlast'!$B$4="EU13L",Leistungsdaten!I174,IF('Planungstool Heizlast'!$B$4="EU10L",E174,IF('Planungstool Heizlast'!$B$4="EU08L",A174,IF('Planungstool Heizlast'!$B$4="EU15L",M174,IF('Planungstool Heizlast'!$B$4="EU20L",Q174,"")))))</f>
        <v>18.772819925189399</v>
      </c>
      <c r="V174" s="1">
        <f>IF(OR('Planungstool Heizlast'!$B$9="Fußbodenheizung 35°C",'Planungstool Heizlast'!$B$9="Niedertemperaturheizkörper 45°C"),IF('Planungstool Heizlast'!$B$4="EU13L",Leistungsdaten!J174,IF('Planungstool Heizlast'!$B$4="EU10L",Leistungsdaten!F174,IF('Planungstool Heizlast'!$B$4="EU08L",Leistungsdaten!B174,IF('Planungstool Heizlast'!$B$4="EU15L",N174,IF('Planungstool Heizlast'!$B$4="EU20L",R174,""))))),IF('Planungstool Heizlast'!$B$4="EU13L",Leistungsdaten!J174,IF('Planungstool Heizlast'!$B$4="EU10L",Leistungsdaten!F174,IF('Planungstool Heizlast'!$B$4="EU08L",Leistungsdaten!B174,IF('Planungstool Heizlast'!$B$4="EU15L",N174,IF('Planungstool Heizlast'!$B$4="EU20L",R174,"")))))*0.9)*'Planungstool Heizlast'!$B$5</f>
        <v>15.683109018264201</v>
      </c>
      <c r="W174" s="1">
        <f>IF('Planungstool Heizlast'!$B$4="EU13L",Leistungsdaten!K174,IF('Planungstool Heizlast'!$B$4="EU10L",Leistungsdaten!G174,IF('Planungstool Heizlast'!$B$4="EU08L",Leistungsdaten!C174,IF('Planungstool Heizlast'!$B$4="EU15L",O174,IF('Planungstool Heizlast'!$B$4="EU20L",S174,"")))))*$B$268</f>
        <v>0.54273333333333351</v>
      </c>
      <c r="X174" s="1">
        <f t="shared" si="3"/>
        <v>15.140375684930866</v>
      </c>
    </row>
    <row r="175" spans="1:24" x14ac:dyDescent="0.3">
      <c r="A175">
        <v>11.667838428852599</v>
      </c>
      <c r="B175">
        <v>11.0159912051046</v>
      </c>
      <c r="C175">
        <f>IF(A175&lt;'Planungstool Heizlast'!$B$8,'Planungstool Heizlast'!$B$21,IF(A175&gt;15,'Planungstool Heizlast'!$B$20,'Planungstool Heizlast'!$B$19/(15-'Planungstool Heizlast'!$B$8)*(15-Leistungsdaten!A175)+'Planungstool Heizlast'!$B$20))</f>
        <v>1.6485229736424265</v>
      </c>
      <c r="E175">
        <v>19.017966627068098</v>
      </c>
      <c r="F175">
        <v>15.746136722753299</v>
      </c>
      <c r="G175">
        <f>IF(E175&lt;'Planungstool Heizlast'!$B$8,'Planungstool Heizlast'!$B$21,IF(E175&gt;15,'Planungstool Heizlast'!$B$20,'Planungstool Heizlast'!$B$19/(15-'Planungstool Heizlast'!$B$8)*(15-Leistungsdaten!E175)+'Planungstool Heizlast'!$B$20))</f>
        <v>0.54273333333333351</v>
      </c>
      <c r="I175">
        <v>16.0644994517749</v>
      </c>
      <c r="J175">
        <v>16.767679832757398</v>
      </c>
      <c r="K175">
        <f>IF(I175&lt;'Planungstool Heizlast'!$B$8,'Planungstool Heizlast'!$B$21,IF(I175&gt;15,'Planungstool Heizlast'!$B$20,'Planungstool Heizlast'!$B$19/(15-'Planungstool Heizlast'!$B$8)*(15-Leistungsdaten!I175)+'Planungstool Heizlast'!$B$20))</f>
        <v>0.54273333333333351</v>
      </c>
      <c r="M175">
        <v>20.5158246342301</v>
      </c>
      <c r="N175">
        <v>26.143404267702</v>
      </c>
      <c r="O175">
        <f>IF(M175&lt;'Planungstool Heizlast'!$B$8,'Planungstool Heizlast'!$B$21,IF(M175&gt;15,'Planungstool Heizlast'!$B$20,'Planungstool Heizlast'!$B$19/(15-'Planungstool Heizlast'!$B$8)*(15-Leistungsdaten!M175)+'Planungstool Heizlast'!$B$20))</f>
        <v>0.54273333333333351</v>
      </c>
      <c r="Q175">
        <v>22.5809689721689</v>
      </c>
      <c r="R175">
        <v>43.431519966381799</v>
      </c>
      <c r="S175">
        <f>IF(Q175&lt;'Planungstool Heizlast'!$B$8,'Planungstool Heizlast'!$B$21,IF(Q175&gt;15,'Planungstool Heizlast'!$B$20,'Planungstool Heizlast'!$B$19/(15-'Planungstool Heizlast'!$B$8)*(15-Leistungsdaten!Q175)+'Planungstool Heizlast'!$B$20))</f>
        <v>0.54273333333333351</v>
      </c>
      <c r="U175" s="1">
        <f>IF('Planungstool Heizlast'!$B$4="EU13L",Leistungsdaten!I175,IF('Planungstool Heizlast'!$B$4="EU10L",E175,IF('Planungstool Heizlast'!$B$4="EU08L",A175,IF('Planungstool Heizlast'!$B$4="EU15L",M175,IF('Planungstool Heizlast'!$B$4="EU20L",Q175,"")))))</f>
        <v>19.017966627068098</v>
      </c>
      <c r="V175" s="1">
        <f>IF(OR('Planungstool Heizlast'!$B$9="Fußbodenheizung 35°C",'Planungstool Heizlast'!$B$9="Niedertemperaturheizkörper 45°C"),IF('Planungstool Heizlast'!$B$4="EU13L",Leistungsdaten!J175,IF('Planungstool Heizlast'!$B$4="EU10L",Leistungsdaten!F175,IF('Planungstool Heizlast'!$B$4="EU08L",Leistungsdaten!B175,IF('Planungstool Heizlast'!$B$4="EU15L",N175,IF('Planungstool Heizlast'!$B$4="EU20L",R175,""))))),IF('Planungstool Heizlast'!$B$4="EU13L",Leistungsdaten!J175,IF('Planungstool Heizlast'!$B$4="EU10L",Leistungsdaten!F175,IF('Planungstool Heizlast'!$B$4="EU08L",Leistungsdaten!B175,IF('Planungstool Heizlast'!$B$4="EU15L",N175,IF('Planungstool Heizlast'!$B$4="EU20L",R175,"")))))*0.9)*'Planungstool Heizlast'!$B$5</f>
        <v>15.746136722753299</v>
      </c>
      <c r="W175" s="1">
        <f>IF('Planungstool Heizlast'!$B$4="EU13L",Leistungsdaten!K175,IF('Planungstool Heizlast'!$B$4="EU10L",Leistungsdaten!G175,IF('Planungstool Heizlast'!$B$4="EU08L",Leistungsdaten!C175,IF('Planungstool Heizlast'!$B$4="EU15L",O175,IF('Planungstool Heizlast'!$B$4="EU20L",S175,"")))))*$B$268</f>
        <v>0.54273333333333351</v>
      </c>
      <c r="X175" s="1">
        <f t="shared" si="3"/>
        <v>15.203403389419964</v>
      </c>
    </row>
    <row r="176" spans="1:24" x14ac:dyDescent="0.3">
      <c r="A176">
        <v>11.874896950498799</v>
      </c>
      <c r="B176">
        <v>11.018582771407701</v>
      </c>
      <c r="C176">
        <f>IF(A176&lt;'Planungstool Heizlast'!$B$8,'Planungstool Heizlast'!$B$21,IF(A176&gt;15,'Planungstool Heizlast'!$B$20,'Planungstool Heizlast'!$B$19/(15-'Planungstool Heizlast'!$B$8)*(15-Leistungsdaten!A176)+'Planungstool Heizlast'!$B$20))</f>
        <v>1.579809868564739</v>
      </c>
      <c r="E176">
        <v>19.263195724791</v>
      </c>
      <c r="F176">
        <v>15.809227779493099</v>
      </c>
      <c r="G176">
        <f>IF(E176&lt;'Planungstool Heizlast'!$B$8,'Planungstool Heizlast'!$B$21,IF(E176&gt;15,'Planungstool Heizlast'!$B$20,'Planungstool Heizlast'!$B$19/(15-'Planungstool Heizlast'!$B$8)*(15-Leistungsdaten!E176)+'Planungstool Heizlast'!$B$20))</f>
        <v>0.54273333333333351</v>
      </c>
      <c r="I176">
        <v>16.267762321137099</v>
      </c>
      <c r="J176">
        <v>16.760421948332201</v>
      </c>
      <c r="K176">
        <f>IF(I176&lt;'Planungstool Heizlast'!$B$8,'Planungstool Heizlast'!$B$21,IF(I176&gt;15,'Planungstool Heizlast'!$B$20,'Planungstool Heizlast'!$B$19/(15-'Planungstool Heizlast'!$B$8)*(15-Leistungsdaten!I176)+'Planungstool Heizlast'!$B$20))</f>
        <v>0.54273333333333351</v>
      </c>
      <c r="M176">
        <v>20.755588213398699</v>
      </c>
      <c r="N176">
        <v>26.2228560013621</v>
      </c>
      <c r="O176">
        <f>IF(M176&lt;'Planungstool Heizlast'!$B$8,'Planungstool Heizlast'!$B$21,IF(M176&gt;15,'Planungstool Heizlast'!$B$20,'Planungstool Heizlast'!$B$19/(15-'Planungstool Heizlast'!$B$8)*(15-Leistungsdaten!M176)+'Planungstool Heizlast'!$B$20))</f>
        <v>0.54273333333333351</v>
      </c>
      <c r="Q176">
        <v>22.860853157960999</v>
      </c>
      <c r="R176">
        <v>43.660007289633</v>
      </c>
      <c r="S176">
        <f>IF(Q176&lt;'Planungstool Heizlast'!$B$8,'Planungstool Heizlast'!$B$21,IF(Q176&gt;15,'Planungstool Heizlast'!$B$20,'Planungstool Heizlast'!$B$19/(15-'Planungstool Heizlast'!$B$8)*(15-Leistungsdaten!Q176)+'Planungstool Heizlast'!$B$20))</f>
        <v>0.54273333333333351</v>
      </c>
      <c r="U176" s="1">
        <f>IF('Planungstool Heizlast'!$B$4="EU13L",Leistungsdaten!I176,IF('Planungstool Heizlast'!$B$4="EU10L",E176,IF('Planungstool Heizlast'!$B$4="EU08L",A176,IF('Planungstool Heizlast'!$B$4="EU15L",M176,IF('Planungstool Heizlast'!$B$4="EU20L",Q176,"")))))</f>
        <v>19.263195724791</v>
      </c>
      <c r="V176" s="1">
        <f>IF(OR('Planungstool Heizlast'!$B$9="Fußbodenheizung 35°C",'Planungstool Heizlast'!$B$9="Niedertemperaturheizkörper 45°C"),IF('Planungstool Heizlast'!$B$4="EU13L",Leistungsdaten!J176,IF('Planungstool Heizlast'!$B$4="EU10L",Leistungsdaten!F176,IF('Planungstool Heizlast'!$B$4="EU08L",Leistungsdaten!B176,IF('Planungstool Heizlast'!$B$4="EU15L",N176,IF('Planungstool Heizlast'!$B$4="EU20L",R176,""))))),IF('Planungstool Heizlast'!$B$4="EU13L",Leistungsdaten!J176,IF('Planungstool Heizlast'!$B$4="EU10L",Leistungsdaten!F176,IF('Planungstool Heizlast'!$B$4="EU08L",Leistungsdaten!B176,IF('Planungstool Heizlast'!$B$4="EU15L",N176,IF('Planungstool Heizlast'!$B$4="EU20L",R176,"")))))*0.9)*'Planungstool Heizlast'!$B$5</f>
        <v>15.809227779493099</v>
      </c>
      <c r="W176" s="1">
        <f>IF('Planungstool Heizlast'!$B$4="EU13L",Leistungsdaten!K176,IF('Planungstool Heizlast'!$B$4="EU10L",Leistungsdaten!G176,IF('Planungstool Heizlast'!$B$4="EU08L",Leistungsdaten!C176,IF('Planungstool Heizlast'!$B$4="EU15L",O176,IF('Planungstool Heizlast'!$B$4="EU20L",S176,"")))))*$B$268</f>
        <v>0.54273333333333351</v>
      </c>
      <c r="X176" s="1">
        <f t="shared" si="3"/>
        <v>15.266494446159765</v>
      </c>
    </row>
    <row r="177" spans="1:24" x14ac:dyDescent="0.3">
      <c r="A177">
        <v>12.0817131538989</v>
      </c>
      <c r="B177">
        <v>11.0207985139384</v>
      </c>
      <c r="C177">
        <f>IF(A177&lt;'Planungstool Heizlast'!$B$8,'Planungstool Heizlast'!$B$21,IF(A177&gt;15,'Planungstool Heizlast'!$B$20,'Planungstool Heizlast'!$B$19/(15-'Planungstool Heizlast'!$B$8)*(15-Leistungsdaten!A177)+'Planungstool Heizlast'!$B$20))</f>
        <v>1.5111771776567948</v>
      </c>
      <c r="E177">
        <v>19.508506733835802</v>
      </c>
      <c r="F177">
        <v>15.872381350700401</v>
      </c>
      <c r="G177">
        <f>IF(E177&lt;'Planungstool Heizlast'!$B$8,'Planungstool Heizlast'!$B$21,IF(E177&gt;15,'Planungstool Heizlast'!$B$20,'Planungstool Heizlast'!$B$19/(15-'Planungstool Heizlast'!$B$8)*(15-Leistungsdaten!E177)+'Planungstool Heizlast'!$B$20))</f>
        <v>0.54273333333333351</v>
      </c>
      <c r="I177">
        <v>16.470755739488101</v>
      </c>
      <c r="J177">
        <v>16.752697179030601</v>
      </c>
      <c r="K177">
        <f>IF(I177&lt;'Planungstool Heizlast'!$B$8,'Planungstool Heizlast'!$B$21,IF(I177&gt;15,'Planungstool Heizlast'!$B$20,'Planungstool Heizlast'!$B$19/(15-'Planungstool Heizlast'!$B$8)*(15-Leistungsdaten!I177)+'Planungstool Heizlast'!$B$20))</f>
        <v>0.54273333333333351</v>
      </c>
      <c r="M177">
        <v>20.995286999041902</v>
      </c>
      <c r="N177">
        <v>26.302179172473199</v>
      </c>
      <c r="O177">
        <f>IF(M177&lt;'Planungstool Heizlast'!$B$8,'Planungstool Heizlast'!$B$21,IF(M177&gt;15,'Planungstool Heizlast'!$B$20,'Planungstool Heizlast'!$B$19/(15-'Planungstool Heizlast'!$B$8)*(15-Leistungsdaten!M177)+'Planungstool Heizlast'!$B$20))</f>
        <v>0.54273333333333351</v>
      </c>
      <c r="Q177">
        <v>23.141058126778201</v>
      </c>
      <c r="R177">
        <v>43.889358627744002</v>
      </c>
      <c r="S177">
        <f>IF(Q177&lt;'Planungstool Heizlast'!$B$8,'Planungstool Heizlast'!$B$21,IF(Q177&gt;15,'Planungstool Heizlast'!$B$20,'Planungstool Heizlast'!$B$19/(15-'Planungstool Heizlast'!$B$8)*(15-Leistungsdaten!Q177)+'Planungstool Heizlast'!$B$20))</f>
        <v>0.54273333333333351</v>
      </c>
      <c r="U177" s="1">
        <f>IF('Planungstool Heizlast'!$B$4="EU13L",Leistungsdaten!I177,IF('Planungstool Heizlast'!$B$4="EU10L",E177,IF('Planungstool Heizlast'!$B$4="EU08L",A177,IF('Planungstool Heizlast'!$B$4="EU15L",M177,IF('Planungstool Heizlast'!$B$4="EU20L",Q177,"")))))</f>
        <v>19.508506733835802</v>
      </c>
      <c r="V177" s="1">
        <f>IF(OR('Planungstool Heizlast'!$B$9="Fußbodenheizung 35°C",'Planungstool Heizlast'!$B$9="Niedertemperaturheizkörper 45°C"),IF('Planungstool Heizlast'!$B$4="EU13L",Leistungsdaten!J177,IF('Planungstool Heizlast'!$B$4="EU10L",Leistungsdaten!F177,IF('Planungstool Heizlast'!$B$4="EU08L",Leistungsdaten!B177,IF('Planungstool Heizlast'!$B$4="EU15L",N177,IF('Planungstool Heizlast'!$B$4="EU20L",R177,""))))),IF('Planungstool Heizlast'!$B$4="EU13L",Leistungsdaten!J177,IF('Planungstool Heizlast'!$B$4="EU10L",Leistungsdaten!F177,IF('Planungstool Heizlast'!$B$4="EU08L",Leistungsdaten!B177,IF('Planungstool Heizlast'!$B$4="EU15L",N177,IF('Planungstool Heizlast'!$B$4="EU20L",R177,"")))))*0.9)*'Planungstool Heizlast'!$B$5</f>
        <v>15.872381350700401</v>
      </c>
      <c r="W177" s="1">
        <f>IF('Planungstool Heizlast'!$B$4="EU13L",Leistungsdaten!K177,IF('Planungstool Heizlast'!$B$4="EU10L",Leistungsdaten!G177,IF('Planungstool Heizlast'!$B$4="EU08L",Leistungsdaten!C177,IF('Planungstool Heizlast'!$B$4="EU15L",O177,IF('Planungstool Heizlast'!$B$4="EU20L",S177,"")))))*$B$268</f>
        <v>0.54273333333333351</v>
      </c>
      <c r="X177" s="1">
        <f t="shared" si="3"/>
        <v>15.329648017367067</v>
      </c>
    </row>
    <row r="178" spans="1:24" x14ac:dyDescent="0.3">
      <c r="A178">
        <v>12.288286332706599</v>
      </c>
      <c r="B178">
        <v>11.022637771626499</v>
      </c>
      <c r="C178">
        <f>IF(A178&lt;'Planungstool Heizlast'!$B$8,'Planungstool Heizlast'!$B$21,IF(A178&gt;15,'Planungstool Heizlast'!$B$20,'Planungstool Heizlast'!$B$19/(15-'Planungstool Heizlast'!$B$8)*(15-Leistungsdaten!A178)+'Planungstool Heizlast'!$B$20))</f>
        <v>1.4426251353221202</v>
      </c>
      <c r="E178">
        <v>19.7538991623592</v>
      </c>
      <c r="F178">
        <v>15.9355965874845</v>
      </c>
      <c r="G178">
        <f>IF(E178&lt;'Planungstool Heizlast'!$B$8,'Planungstool Heizlast'!$B$21,IF(E178&gt;15,'Planungstool Heizlast'!$B$20,'Planungstool Heizlast'!$B$19/(15-'Planungstool Heizlast'!$B$8)*(15-Leistungsdaten!E178)+'Planungstool Heizlast'!$B$20))</f>
        <v>0.54273333333333351</v>
      </c>
      <c r="I178">
        <v>16.673478895554599</v>
      </c>
      <c r="J178">
        <v>16.7445051488132</v>
      </c>
      <c r="K178">
        <f>IF(I178&lt;'Planungstool Heizlast'!$B$8,'Planungstool Heizlast'!$B$21,IF(I178&gt;15,'Planungstool Heizlast'!$B$20,'Planungstool Heizlast'!$B$19/(15-'Planungstool Heizlast'!$B$8)*(15-Leistungsdaten!I178)+'Planungstool Heizlast'!$B$20))</f>
        <v>0.54273333333333351</v>
      </c>
      <c r="M178">
        <v>21.2349192411762</v>
      </c>
      <c r="N178">
        <v>26.3813704262591</v>
      </c>
      <c r="O178">
        <f>IF(M178&lt;'Planungstool Heizlast'!$B$8,'Planungstool Heizlast'!$B$21,IF(M178&gt;15,'Planungstool Heizlast'!$B$20,'Planungstool Heizlast'!$B$19/(15-'Planungstool Heizlast'!$B$8)*(15-Leistungsdaten!M178)+'Planungstool Heizlast'!$B$20))</f>
        <v>0.54273333333333351</v>
      </c>
      <c r="Q178">
        <v>23.421584329718399</v>
      </c>
      <c r="R178">
        <v>44.119575277033</v>
      </c>
      <c r="S178">
        <f>IF(Q178&lt;'Planungstool Heizlast'!$B$8,'Planungstool Heizlast'!$B$21,IF(Q178&gt;15,'Planungstool Heizlast'!$B$20,'Planungstool Heizlast'!$B$19/(15-'Planungstool Heizlast'!$B$8)*(15-Leistungsdaten!Q178)+'Planungstool Heizlast'!$B$20))</f>
        <v>0.54273333333333351</v>
      </c>
      <c r="U178" s="1">
        <f>IF('Planungstool Heizlast'!$B$4="EU13L",Leistungsdaten!I178,IF('Planungstool Heizlast'!$B$4="EU10L",E178,IF('Planungstool Heizlast'!$B$4="EU08L",A178,IF('Planungstool Heizlast'!$B$4="EU15L",M178,IF('Planungstool Heizlast'!$B$4="EU20L",Q178,"")))))</f>
        <v>19.7538991623592</v>
      </c>
      <c r="V178" s="1">
        <f>IF(OR('Planungstool Heizlast'!$B$9="Fußbodenheizung 35°C",'Planungstool Heizlast'!$B$9="Niedertemperaturheizkörper 45°C"),IF('Planungstool Heizlast'!$B$4="EU13L",Leistungsdaten!J178,IF('Planungstool Heizlast'!$B$4="EU10L",Leistungsdaten!F178,IF('Planungstool Heizlast'!$B$4="EU08L",Leistungsdaten!B178,IF('Planungstool Heizlast'!$B$4="EU15L",N178,IF('Planungstool Heizlast'!$B$4="EU20L",R178,""))))),IF('Planungstool Heizlast'!$B$4="EU13L",Leistungsdaten!J178,IF('Planungstool Heizlast'!$B$4="EU10L",Leistungsdaten!F178,IF('Planungstool Heizlast'!$B$4="EU08L",Leistungsdaten!B178,IF('Planungstool Heizlast'!$B$4="EU15L",N178,IF('Planungstool Heizlast'!$B$4="EU20L",R178,"")))))*0.9)*'Planungstool Heizlast'!$B$5</f>
        <v>15.9355965874845</v>
      </c>
      <c r="W178" s="1">
        <f>IF('Planungstool Heizlast'!$B$4="EU13L",Leistungsdaten!K178,IF('Planungstool Heizlast'!$B$4="EU10L",Leistungsdaten!G178,IF('Planungstool Heizlast'!$B$4="EU08L",Leistungsdaten!C178,IF('Planungstool Heizlast'!$B$4="EU15L",O178,IF('Planungstool Heizlast'!$B$4="EU20L",S178,"")))))*$B$268</f>
        <v>0.54273333333333351</v>
      </c>
      <c r="X178" s="1">
        <f t="shared" si="3"/>
        <v>15.392863254151166</v>
      </c>
    </row>
    <row r="179" spans="1:24" x14ac:dyDescent="0.3">
      <c r="A179">
        <v>12.494615799916</v>
      </c>
      <c r="B179">
        <v>11.024099912743701</v>
      </c>
      <c r="C179">
        <f>IF(A179&lt;'Planungstool Heizlast'!$B$8,'Planungstool Heizlast'!$B$21,IF(A179&gt;15,'Planungstool Heizlast'!$B$20,'Planungstool Heizlast'!$B$19/(15-'Planungstool Heizlast'!$B$8)*(15-Leistungsdaten!A179)+'Planungstool Heizlast'!$B$20))</f>
        <v>1.3741539695460605</v>
      </c>
      <c r="E179">
        <v>19.999372511196601</v>
      </c>
      <c r="F179">
        <v>15.998872629847501</v>
      </c>
      <c r="G179">
        <f>IF(E179&lt;'Planungstool Heizlast'!$B$8,'Planungstool Heizlast'!$B$21,IF(E179&gt;15,'Planungstool Heizlast'!$B$20,'Planungstool Heizlast'!$B$19/(15-'Planungstool Heizlast'!$B$8)*(15-Leistungsdaten!E179)+'Planungstool Heizlast'!$B$20))</f>
        <v>0.54273333333333351</v>
      </c>
      <c r="I179">
        <v>16.875930997559099</v>
      </c>
      <c r="J179">
        <v>16.7358455112185</v>
      </c>
      <c r="K179">
        <f>IF(I179&lt;'Planungstool Heizlast'!$B$8,'Planungstool Heizlast'!$B$21,IF(I179&gt;15,'Planungstool Heizlast'!$B$20,'Planungstool Heizlast'!$B$19/(15-'Planungstool Heizlast'!$B$8)*(15-Leistungsdaten!I179)+'Planungstool Heizlast'!$B$20))</f>
        <v>0.54273333333333351</v>
      </c>
      <c r="M179">
        <v>21.474483182803802</v>
      </c>
      <c r="N179">
        <v>26.460426394496501</v>
      </c>
      <c r="O179">
        <f>IF(M179&lt;'Planungstool Heizlast'!$B$8,'Planungstool Heizlast'!$B$21,IF(M179&gt;15,'Planungstool Heizlast'!$B$20,'Planungstool Heizlast'!$B$19/(15-'Planungstool Heizlast'!$B$8)*(15-Leistungsdaten!M179)+'Planungstool Heizlast'!$B$20))</f>
        <v>0.54273333333333351</v>
      </c>
      <c r="Q179">
        <v>23.702432217879299</v>
      </c>
      <c r="R179">
        <v>44.350658533818198</v>
      </c>
      <c r="S179">
        <f>IF(Q179&lt;'Planungstool Heizlast'!$B$8,'Planungstool Heizlast'!$B$21,IF(Q179&gt;15,'Planungstool Heizlast'!$B$20,'Planungstool Heizlast'!$B$19/(15-'Planungstool Heizlast'!$B$8)*(15-Leistungsdaten!Q179)+'Planungstool Heizlast'!$B$20))</f>
        <v>0.54273333333333351</v>
      </c>
      <c r="U179" s="1">
        <f>IF('Planungstool Heizlast'!$B$4="EU13L",Leistungsdaten!I179,IF('Planungstool Heizlast'!$B$4="EU10L",E179,IF('Planungstool Heizlast'!$B$4="EU08L",A179,IF('Planungstool Heizlast'!$B$4="EU15L",M179,IF('Planungstool Heizlast'!$B$4="EU20L",Q179,"")))))</f>
        <v>19.999372511196601</v>
      </c>
      <c r="V179" s="1">
        <f>IF(OR('Planungstool Heizlast'!$B$9="Fußbodenheizung 35°C",'Planungstool Heizlast'!$B$9="Niedertemperaturheizkörper 45°C"),IF('Planungstool Heizlast'!$B$4="EU13L",Leistungsdaten!J179,IF('Planungstool Heizlast'!$B$4="EU10L",Leistungsdaten!F179,IF('Planungstool Heizlast'!$B$4="EU08L",Leistungsdaten!B179,IF('Planungstool Heizlast'!$B$4="EU15L",N179,IF('Planungstool Heizlast'!$B$4="EU20L",R179,""))))),IF('Planungstool Heizlast'!$B$4="EU13L",Leistungsdaten!J179,IF('Planungstool Heizlast'!$B$4="EU10L",Leistungsdaten!F179,IF('Planungstool Heizlast'!$B$4="EU08L",Leistungsdaten!B179,IF('Planungstool Heizlast'!$B$4="EU15L",N179,IF('Planungstool Heizlast'!$B$4="EU20L",R179,"")))))*0.9)*'Planungstool Heizlast'!$B$5</f>
        <v>15.998872629847501</v>
      </c>
      <c r="W179" s="1">
        <f>IF('Planungstool Heizlast'!$B$4="EU13L",Leistungsdaten!K179,IF('Planungstool Heizlast'!$B$4="EU10L",Leistungsdaten!G179,IF('Planungstool Heizlast'!$B$4="EU08L",Leistungsdaten!C179,IF('Planungstool Heizlast'!$B$4="EU15L",O179,IF('Planungstool Heizlast'!$B$4="EU20L",S179,"")))))*$B$268</f>
        <v>0.54273333333333351</v>
      </c>
      <c r="X179" s="1">
        <f t="shared" si="3"/>
        <v>15.456139296514166</v>
      </c>
    </row>
    <row r="180" spans="1:24" x14ac:dyDescent="0.3">
      <c r="A180">
        <v>12.700700887886599</v>
      </c>
      <c r="B180">
        <v>11.0251843349429</v>
      </c>
      <c r="C180">
        <f>IF(A180&lt;'Planungstool Heizlast'!$B$8,'Planungstool Heizlast'!$B$21,IF(A180&gt;15,'Planungstool Heizlast'!$B$20,'Planungstool Heizlast'!$B$19/(15-'Planungstool Heizlast'!$B$8)*(15-Leistungsdaten!A180)+'Planungstool Heizlast'!$B$20))</f>
        <v>1.3057639018874845</v>
      </c>
      <c r="E180">
        <v>20.244926273862401</v>
      </c>
      <c r="F180">
        <v>16.062208606684099</v>
      </c>
      <c r="G180">
        <f>IF(E180&lt;'Planungstool Heizlast'!$B$8,'Planungstool Heizlast'!$B$21,IF(E180&gt;15,'Planungstool Heizlast'!$B$20,'Planungstool Heizlast'!$B$19/(15-'Planungstool Heizlast'!$B$8)*(15-Leistungsdaten!E180)+'Planungstool Heizlast'!$B$20))</f>
        <v>0.54273333333333351</v>
      </c>
      <c r="I180">
        <v>17.0781112732259</v>
      </c>
      <c r="J180">
        <v>16.7267179493724</v>
      </c>
      <c r="K180">
        <f>IF(I180&lt;'Planungstool Heizlast'!$B$8,'Planungstool Heizlast'!$B$21,IF(I180&gt;15,'Planungstool Heizlast'!$B$20,'Planungstool Heizlast'!$B$19/(15-'Planungstool Heizlast'!$B$8)*(15-Leistungsdaten!I180)+'Planungstool Heizlast'!$B$20))</f>
        <v>0.54273333333333351</v>
      </c>
      <c r="M180">
        <v>21.713977059912299</v>
      </c>
      <c r="N180">
        <v>26.5393436955158</v>
      </c>
      <c r="O180">
        <f>IF(M180&lt;'Planungstool Heizlast'!$B$8,'Planungstool Heizlast'!$B$21,IF(M180&gt;15,'Planungstool Heizlast'!$B$20,'Planungstool Heizlast'!$B$19/(15-'Planungstool Heizlast'!$B$8)*(15-Leistungsdaten!M180)+'Planungstool Heizlast'!$B$20))</f>
        <v>0.54273333333333351</v>
      </c>
      <c r="Q180">
        <v>23.9836022423587</v>
      </c>
      <c r="R180">
        <v>44.582609694417698</v>
      </c>
      <c r="S180">
        <f>IF(Q180&lt;'Planungstool Heizlast'!$B$8,'Planungstool Heizlast'!$B$21,IF(Q180&gt;15,'Planungstool Heizlast'!$B$20,'Planungstool Heizlast'!$B$19/(15-'Planungstool Heizlast'!$B$8)*(15-Leistungsdaten!Q180)+'Planungstool Heizlast'!$B$20))</f>
        <v>0.54273333333333351</v>
      </c>
      <c r="U180" s="1">
        <f>IF('Planungstool Heizlast'!$B$4="EU13L",Leistungsdaten!I180,IF('Planungstool Heizlast'!$B$4="EU10L",E180,IF('Planungstool Heizlast'!$B$4="EU08L",A180,IF('Planungstool Heizlast'!$B$4="EU15L",M180,IF('Planungstool Heizlast'!$B$4="EU20L",Q180,"")))))</f>
        <v>20.244926273862401</v>
      </c>
      <c r="V180" s="1">
        <f>IF(OR('Planungstool Heizlast'!$B$9="Fußbodenheizung 35°C",'Planungstool Heizlast'!$B$9="Niedertemperaturheizkörper 45°C"),IF('Planungstool Heizlast'!$B$4="EU13L",Leistungsdaten!J180,IF('Planungstool Heizlast'!$B$4="EU10L",Leistungsdaten!F180,IF('Planungstool Heizlast'!$B$4="EU08L",Leistungsdaten!B180,IF('Planungstool Heizlast'!$B$4="EU15L",N180,IF('Planungstool Heizlast'!$B$4="EU20L",R180,""))))),IF('Planungstool Heizlast'!$B$4="EU13L",Leistungsdaten!J180,IF('Planungstool Heizlast'!$B$4="EU10L",Leistungsdaten!F180,IF('Planungstool Heizlast'!$B$4="EU08L",Leistungsdaten!B180,IF('Planungstool Heizlast'!$B$4="EU15L",N180,IF('Planungstool Heizlast'!$B$4="EU20L",R180,"")))))*0.9)*'Planungstool Heizlast'!$B$5</f>
        <v>16.062208606684099</v>
      </c>
      <c r="W180" s="1">
        <f>IF('Planungstool Heizlast'!$B$4="EU13L",Leistungsdaten!K180,IF('Planungstool Heizlast'!$B$4="EU10L",Leistungsdaten!G180,IF('Planungstool Heizlast'!$B$4="EU08L",Leistungsdaten!C180,IF('Planungstool Heizlast'!$B$4="EU15L",O180,IF('Planungstool Heizlast'!$B$4="EU20L",S180,"")))))*$B$268</f>
        <v>0.54273333333333351</v>
      </c>
      <c r="X180" s="1">
        <f t="shared" si="3"/>
        <v>15.519475273350764</v>
      </c>
    </row>
    <row r="181" spans="1:24" x14ac:dyDescent="0.3">
      <c r="A181">
        <v>12.9065409483708</v>
      </c>
      <c r="B181">
        <v>11.0258904652986</v>
      </c>
      <c r="C181">
        <f>IF(A181&lt;'Planungstool Heizlast'!$B$8,'Planungstool Heizlast'!$B$21,IF(A181&gt;15,'Planungstool Heizlast'!$B$20,'Planungstool Heizlast'!$B$19/(15-'Planungstool Heizlast'!$B$8)*(15-Leistungsdaten!A181)+'Planungstool Heizlast'!$B$20))</f>
        <v>1.237455147469658</v>
      </c>
      <c r="E181">
        <v>20.4905599365499</v>
      </c>
      <c r="F181">
        <v>16.125603635781701</v>
      </c>
      <c r="G181">
        <f>IF(E181&lt;'Planungstool Heizlast'!$B$8,'Planungstool Heizlast'!$B$21,IF(E181&gt;15,'Planungstool Heizlast'!$B$20,'Planungstool Heizlast'!$B$19/(15-'Planungstool Heizlast'!$B$8)*(15-Leistungsdaten!E181)+'Planungstool Heizlast'!$B$20))</f>
        <v>0.54273333333333351</v>
      </c>
      <c r="I181">
        <v>17.280018969786699</v>
      </c>
      <c r="J181">
        <v>16.7171221759973</v>
      </c>
      <c r="K181">
        <f>IF(I181&lt;'Planungstool Heizlast'!$B$8,'Planungstool Heizlast'!$B$21,IF(I181&gt;15,'Planungstool Heizlast'!$B$20,'Planungstool Heizlast'!$B$19/(15-'Planungstool Heizlast'!$B$8)*(15-Leistungsdaten!I181)+'Planungstool Heizlast'!$B$20))</f>
        <v>0.54273333333333351</v>
      </c>
      <c r="M181">
        <v>21.953399101475402</v>
      </c>
      <c r="N181">
        <v>26.618118934200499</v>
      </c>
      <c r="O181">
        <f>IF(M181&lt;'Planungstool Heizlast'!$B$8,'Planungstool Heizlast'!$B$21,IF(M181&gt;15,'Planungstool Heizlast'!$B$20,'Planungstool Heizlast'!$B$19/(15-'Planungstool Heizlast'!$B$8)*(15-Leistungsdaten!M181)+'Planungstool Heizlast'!$B$20))</f>
        <v>0.54273333333333351</v>
      </c>
      <c r="Q181">
        <v>24.2650948542544</v>
      </c>
      <c r="R181">
        <v>44.815430055149498</v>
      </c>
      <c r="S181">
        <f>IF(Q181&lt;'Planungstool Heizlast'!$B$8,'Planungstool Heizlast'!$B$21,IF(Q181&gt;15,'Planungstool Heizlast'!$B$20,'Planungstool Heizlast'!$B$19/(15-'Planungstool Heizlast'!$B$8)*(15-Leistungsdaten!Q181)+'Planungstool Heizlast'!$B$20))</f>
        <v>0.54273333333333351</v>
      </c>
      <c r="U181" s="1">
        <f>IF('Planungstool Heizlast'!$B$4="EU13L",Leistungsdaten!I181,IF('Planungstool Heizlast'!$B$4="EU10L",E181,IF('Planungstool Heizlast'!$B$4="EU08L",A181,IF('Planungstool Heizlast'!$B$4="EU15L",M181,IF('Planungstool Heizlast'!$B$4="EU20L",Q181,"")))))</f>
        <v>20.4905599365499</v>
      </c>
      <c r="V181" s="1">
        <f>IF(OR('Planungstool Heizlast'!$B$9="Fußbodenheizung 35°C",'Planungstool Heizlast'!$B$9="Niedertemperaturheizkörper 45°C"),IF('Planungstool Heizlast'!$B$4="EU13L",Leistungsdaten!J181,IF('Planungstool Heizlast'!$B$4="EU10L",Leistungsdaten!F181,IF('Planungstool Heizlast'!$B$4="EU08L",Leistungsdaten!B181,IF('Planungstool Heizlast'!$B$4="EU15L",N181,IF('Planungstool Heizlast'!$B$4="EU20L",R181,""))))),IF('Planungstool Heizlast'!$B$4="EU13L",Leistungsdaten!J181,IF('Planungstool Heizlast'!$B$4="EU10L",Leistungsdaten!F181,IF('Planungstool Heizlast'!$B$4="EU08L",Leistungsdaten!B181,IF('Planungstool Heizlast'!$B$4="EU15L",N181,IF('Planungstool Heizlast'!$B$4="EU20L",R181,"")))))*0.9)*'Planungstool Heizlast'!$B$5</f>
        <v>16.125603635781701</v>
      </c>
      <c r="W181" s="1">
        <f>IF('Planungstool Heizlast'!$B$4="EU13L",Leistungsdaten!K181,IF('Planungstool Heizlast'!$B$4="EU10L",Leistungsdaten!G181,IF('Planungstool Heizlast'!$B$4="EU08L",Leistungsdaten!C181,IF('Planungstool Heizlast'!$B$4="EU15L",O181,IF('Planungstool Heizlast'!$B$4="EU20L",S181,"")))))*$B$268</f>
        <v>0.54273333333333351</v>
      </c>
      <c r="X181" s="1">
        <f t="shared" si="3"/>
        <v>15.582870302448367</v>
      </c>
    </row>
    <row r="182" spans="1:24" x14ac:dyDescent="0.3">
      <c r="A182">
        <v>13.1121353525385</v>
      </c>
      <c r="B182">
        <v>11.0262177603453</v>
      </c>
      <c r="C182">
        <f>IF(A182&lt;'Planungstool Heizlast'!$B$8,'Planungstool Heizlast'!$B$21,IF(A182&gt;15,'Planungstool Heizlast'!$B$20,'Planungstool Heizlast'!$B$19/(15-'Planungstool Heizlast'!$B$8)*(15-Leistungsdaten!A182)+'Planungstool Heizlast'!$B$20))</f>
        <v>1.1692279149720819</v>
      </c>
      <c r="E182">
        <v>20.736272978131101</v>
      </c>
      <c r="F182">
        <v>16.189056823820302</v>
      </c>
      <c r="G182">
        <f>IF(E182&lt;'Planungstool Heizlast'!$B$8,'Planungstool Heizlast'!$B$21,IF(E182&gt;15,'Planungstool Heizlast'!$B$20,'Planungstool Heizlast'!$B$19/(15-'Planungstool Heizlast'!$B$8)*(15-Leistungsdaten!E182)+'Planungstool Heizlast'!$B$20))</f>
        <v>0.54273333333333351</v>
      </c>
      <c r="I182">
        <v>17.481653353987401</v>
      </c>
      <c r="J182">
        <v>16.707057933421101</v>
      </c>
      <c r="K182">
        <f>IF(I182&lt;'Planungstool Heizlast'!$B$8,'Planungstool Heizlast'!$B$21,IF(I182&gt;15,'Planungstool Heizlast'!$B$20,'Planungstool Heizlast'!$B$19/(15-'Planungstool Heizlast'!$B$8)*(15-Leistungsdaten!I182)+'Planungstool Heizlast'!$B$20))</f>
        <v>0.54273333333333351</v>
      </c>
      <c r="M182">
        <v>22.192747529452099</v>
      </c>
      <c r="N182">
        <v>26.696748701987499</v>
      </c>
      <c r="O182">
        <f>IF(M182&lt;'Planungstool Heizlast'!$B$8,'Planungstool Heizlast'!$B$21,IF(M182&gt;15,'Planungstool Heizlast'!$B$20,'Planungstool Heizlast'!$B$19/(15-'Planungstool Heizlast'!$B$8)*(15-Leistungsdaten!M182)+'Planungstool Heizlast'!$B$20))</f>
        <v>0.54273333333333351</v>
      </c>
      <c r="Q182">
        <v>24.5469105046643</v>
      </c>
      <c r="R182">
        <v>45.049120912332</v>
      </c>
      <c r="S182">
        <f>IF(Q182&lt;'Planungstool Heizlast'!$B$8,'Planungstool Heizlast'!$B$21,IF(Q182&gt;15,'Planungstool Heizlast'!$B$20,'Planungstool Heizlast'!$B$19/(15-'Planungstool Heizlast'!$B$8)*(15-Leistungsdaten!Q182)+'Planungstool Heizlast'!$B$20))</f>
        <v>0.54273333333333351</v>
      </c>
      <c r="U182" s="1">
        <f>IF('Planungstool Heizlast'!$B$4="EU13L",Leistungsdaten!I182,IF('Planungstool Heizlast'!$B$4="EU10L",E182,IF('Planungstool Heizlast'!$B$4="EU08L",A182,IF('Planungstool Heizlast'!$B$4="EU15L",M182,IF('Planungstool Heizlast'!$B$4="EU20L",Q182,"")))))</f>
        <v>20.736272978131101</v>
      </c>
      <c r="V182" s="1">
        <f>IF(OR('Planungstool Heizlast'!$B$9="Fußbodenheizung 35°C",'Planungstool Heizlast'!$B$9="Niedertemperaturheizkörper 45°C"),IF('Planungstool Heizlast'!$B$4="EU13L",Leistungsdaten!J182,IF('Planungstool Heizlast'!$B$4="EU10L",Leistungsdaten!F182,IF('Planungstool Heizlast'!$B$4="EU08L",Leistungsdaten!B182,IF('Planungstool Heizlast'!$B$4="EU15L",N182,IF('Planungstool Heizlast'!$B$4="EU20L",R182,""))))),IF('Planungstool Heizlast'!$B$4="EU13L",Leistungsdaten!J182,IF('Planungstool Heizlast'!$B$4="EU10L",Leistungsdaten!F182,IF('Planungstool Heizlast'!$B$4="EU08L",Leistungsdaten!B182,IF('Planungstool Heizlast'!$B$4="EU15L",N182,IF('Planungstool Heizlast'!$B$4="EU20L",R182,"")))))*0.9)*'Planungstool Heizlast'!$B$5</f>
        <v>16.189056823820302</v>
      </c>
      <c r="W182" s="1">
        <f>IF('Planungstool Heizlast'!$B$4="EU13L",Leistungsdaten!K182,IF('Planungstool Heizlast'!$B$4="EU10L",Leistungsdaten!G182,IF('Planungstool Heizlast'!$B$4="EU08L",Leistungsdaten!C182,IF('Planungstool Heizlast'!$B$4="EU15L",O182,IF('Planungstool Heizlast'!$B$4="EU20L",S182,"")))))*$B$268</f>
        <v>0.54273333333333351</v>
      </c>
      <c r="X182" s="1">
        <f t="shared" si="3"/>
        <v>15.646323490486967</v>
      </c>
    </row>
    <row r="183" spans="1:24" x14ac:dyDescent="0.3">
      <c r="A183">
        <v>13.317483491003999</v>
      </c>
      <c r="B183">
        <v>11.0261657061177</v>
      </c>
      <c r="C183">
        <f>IF(A183&lt;'Planungstool Heizlast'!$B$8,'Planungstool Heizlast'!$B$21,IF(A183&gt;15,'Planungstool Heizlast'!$B$20,'Planungstool Heizlast'!$B$19/(15-'Planungstool Heizlast'!$B$8)*(15-Leistungsdaten!A183)+'Planungstool Heizlast'!$B$20))</f>
        <v>1.1010824066215621</v>
      </c>
      <c r="E183">
        <v>20.9820648701571</v>
      </c>
      <c r="F183">
        <v>16.252567266372498</v>
      </c>
      <c r="G183">
        <f>IF(E183&lt;'Planungstool Heizlast'!$B$8,'Planungstool Heizlast'!$B$21,IF(E183&gt;15,'Planungstool Heizlast'!$B$20,'Planungstool Heizlast'!$B$19/(15-'Planungstool Heizlast'!$B$8)*(15-Leistungsdaten!E183)+'Planungstool Heizlast'!$B$20))</f>
        <v>0.54273333333333351</v>
      </c>
      <c r="I183">
        <v>17.6830137120937</v>
      </c>
      <c r="J183">
        <v>16.696524993587001</v>
      </c>
      <c r="K183">
        <f>IF(I183&lt;'Planungstool Heizlast'!$B$8,'Planungstool Heizlast'!$B$21,IF(I183&gt;15,'Planungstool Heizlast'!$B$20,'Planungstool Heizlast'!$B$19/(15-'Planungstool Heizlast'!$B$8)*(15-Leistungsdaten!I183)+'Planungstool Heizlast'!$B$20))</f>
        <v>0.54273333333333351</v>
      </c>
      <c r="M183">
        <v>22.432020558787201</v>
      </c>
      <c r="N183">
        <v>26.775229576867002</v>
      </c>
      <c r="O183">
        <f>IF(M183&lt;'Planungstool Heizlast'!$B$8,'Planungstool Heizlast'!$B$21,IF(M183&gt;15,'Planungstool Heizlast'!$B$20,'Planungstool Heizlast'!$B$19/(15-'Planungstool Heizlast'!$B$8)*(15-Leistungsdaten!M183)+'Planungstool Heizlast'!$B$20))</f>
        <v>0.54273333333333351</v>
      </c>
      <c r="Q183">
        <v>24.829049644686201</v>
      </c>
      <c r="R183">
        <v>45.283683562283201</v>
      </c>
      <c r="S183">
        <f>IF(Q183&lt;'Planungstool Heizlast'!$B$8,'Planungstool Heizlast'!$B$21,IF(Q183&gt;15,'Planungstool Heizlast'!$B$20,'Planungstool Heizlast'!$B$19/(15-'Planungstool Heizlast'!$B$8)*(15-Leistungsdaten!Q183)+'Planungstool Heizlast'!$B$20))</f>
        <v>0.54273333333333351</v>
      </c>
      <c r="U183" s="1">
        <f>IF('Planungstool Heizlast'!$B$4="EU13L",Leistungsdaten!I183,IF('Planungstool Heizlast'!$B$4="EU10L",E183,IF('Planungstool Heizlast'!$B$4="EU08L",A183,IF('Planungstool Heizlast'!$B$4="EU15L",M183,IF('Planungstool Heizlast'!$B$4="EU20L",Q183,"")))))</f>
        <v>20.9820648701571</v>
      </c>
      <c r="V183" s="1">
        <f>IF(OR('Planungstool Heizlast'!$B$9="Fußbodenheizung 35°C",'Planungstool Heizlast'!$B$9="Niedertemperaturheizkörper 45°C"),IF('Planungstool Heizlast'!$B$4="EU13L",Leistungsdaten!J183,IF('Planungstool Heizlast'!$B$4="EU10L",Leistungsdaten!F183,IF('Planungstool Heizlast'!$B$4="EU08L",Leistungsdaten!B183,IF('Planungstool Heizlast'!$B$4="EU15L",N183,IF('Planungstool Heizlast'!$B$4="EU20L",R183,""))))),IF('Planungstool Heizlast'!$B$4="EU13L",Leistungsdaten!J183,IF('Planungstool Heizlast'!$B$4="EU10L",Leistungsdaten!F183,IF('Planungstool Heizlast'!$B$4="EU08L",Leistungsdaten!B183,IF('Planungstool Heizlast'!$B$4="EU15L",N183,IF('Planungstool Heizlast'!$B$4="EU20L",R183,"")))))*0.9)*'Planungstool Heizlast'!$B$5</f>
        <v>16.252567266372498</v>
      </c>
      <c r="W183" s="1">
        <f>IF('Planungstool Heizlast'!$B$4="EU13L",Leistungsdaten!K183,IF('Planungstool Heizlast'!$B$4="EU10L",Leistungsdaten!G183,IF('Planungstool Heizlast'!$B$4="EU08L",Leistungsdaten!C183,IF('Planungstool Heizlast'!$B$4="EU15L",O183,IF('Planungstool Heizlast'!$B$4="EU20L",S183,"")))))*$B$268</f>
        <v>0.54273333333333351</v>
      </c>
      <c r="X183" s="1">
        <f t="shared" si="3"/>
        <v>15.709833933039164</v>
      </c>
    </row>
    <row r="184" spans="1:24" x14ac:dyDescent="0.3">
      <c r="A184">
        <v>13.5225847738513</v>
      </c>
      <c r="B184">
        <v>11.025733818189</v>
      </c>
      <c r="C184">
        <f>IF(A184&lt;'Planungstool Heizlast'!$B$8,'Planungstool Heizlast'!$B$21,IF(A184&gt;15,'Planungstool Heizlast'!$B$20,'Planungstool Heizlast'!$B$19/(15-'Planungstool Heizlast'!$B$8)*(15-Leistungsdaten!A184)+'Planungstool Heizlast'!$B$20))</f>
        <v>1.033018818183816</v>
      </c>
      <c r="E184">
        <v>21.227935076857701</v>
      </c>
      <c r="F184">
        <v>16.316134047903802</v>
      </c>
      <c r="G184">
        <f>IF(E184&lt;'Planungstool Heizlast'!$B$8,'Planungstool Heizlast'!$B$21,IF(E184&gt;15,'Planungstool Heizlast'!$B$20,'Planungstool Heizlast'!$B$19/(15-'Planungstool Heizlast'!$B$8)*(15-Leistungsdaten!E184)+'Planungstool Heizlast'!$B$20))</f>
        <v>0.54273333333333351</v>
      </c>
      <c r="I184">
        <v>17.8840993498975</v>
      </c>
      <c r="J184">
        <v>16.6855231580622</v>
      </c>
      <c r="K184">
        <f>IF(I184&lt;'Planungstool Heizlast'!$B$8,'Planungstool Heizlast'!$B$21,IF(I184&gt;15,'Planungstool Heizlast'!$B$20,'Planungstool Heizlast'!$B$19/(15-'Planungstool Heizlast'!$B$8)*(15-Leistungsdaten!I184)+'Planungstool Heizlast'!$B$20))</f>
        <v>0.54273333333333351</v>
      </c>
      <c r="M184">
        <v>22.6712163974113</v>
      </c>
      <c r="N184">
        <v>26.853558123382498</v>
      </c>
      <c r="O184">
        <f>IF(M184&lt;'Planungstool Heizlast'!$B$8,'Planungstool Heizlast'!$B$21,IF(M184&gt;15,'Planungstool Heizlast'!$B$20,'Planungstool Heizlast'!$B$19/(15-'Planungstool Heizlast'!$B$8)*(15-Leistungsdaten!M184)+'Planungstool Heizlast'!$B$20))</f>
        <v>0.54273333333333351</v>
      </c>
      <c r="Q184">
        <v>25.1115127254178</v>
      </c>
      <c r="R184">
        <v>45.519119301321197</v>
      </c>
      <c r="S184">
        <f>IF(Q184&lt;'Planungstool Heizlast'!$B$8,'Planungstool Heizlast'!$B$21,IF(Q184&gt;15,'Planungstool Heizlast'!$B$20,'Planungstool Heizlast'!$B$19/(15-'Planungstool Heizlast'!$B$8)*(15-Leistungsdaten!Q184)+'Planungstool Heizlast'!$B$20))</f>
        <v>0.54273333333333351</v>
      </c>
      <c r="U184" s="1">
        <f>IF('Planungstool Heizlast'!$B$4="EU13L",Leistungsdaten!I184,IF('Planungstool Heizlast'!$B$4="EU10L",E184,IF('Planungstool Heizlast'!$B$4="EU08L",A184,IF('Planungstool Heizlast'!$B$4="EU15L",M184,IF('Planungstool Heizlast'!$B$4="EU20L",Q184,"")))))</f>
        <v>21.227935076857701</v>
      </c>
      <c r="V184" s="1">
        <f>IF(OR('Planungstool Heizlast'!$B$9="Fußbodenheizung 35°C",'Planungstool Heizlast'!$B$9="Niedertemperaturheizkörper 45°C"),IF('Planungstool Heizlast'!$B$4="EU13L",Leistungsdaten!J184,IF('Planungstool Heizlast'!$B$4="EU10L",Leistungsdaten!F184,IF('Planungstool Heizlast'!$B$4="EU08L",Leistungsdaten!B184,IF('Planungstool Heizlast'!$B$4="EU15L",N184,IF('Planungstool Heizlast'!$B$4="EU20L",R184,""))))),IF('Planungstool Heizlast'!$B$4="EU13L",Leistungsdaten!J184,IF('Planungstool Heizlast'!$B$4="EU10L",Leistungsdaten!F184,IF('Planungstool Heizlast'!$B$4="EU08L",Leistungsdaten!B184,IF('Planungstool Heizlast'!$B$4="EU15L",N184,IF('Planungstool Heizlast'!$B$4="EU20L",R184,"")))))*0.9)*'Planungstool Heizlast'!$B$5</f>
        <v>16.316134047903802</v>
      </c>
      <c r="W184" s="1">
        <f>IF('Planungstool Heizlast'!$B$4="EU13L",Leistungsdaten!K184,IF('Planungstool Heizlast'!$B$4="EU10L",Leistungsdaten!G184,IF('Planungstool Heizlast'!$B$4="EU08L",Leistungsdaten!C184,IF('Planungstool Heizlast'!$B$4="EU15L",O184,IF('Planungstool Heizlast'!$B$4="EU20L",S184,"")))))*$B$268</f>
        <v>0.54273333333333351</v>
      </c>
      <c r="X184" s="1">
        <f t="shared" si="3"/>
        <v>15.773400714570467</v>
      </c>
    </row>
    <row r="185" spans="1:24" x14ac:dyDescent="0.3">
      <c r="A185">
        <v>13.727438630659799</v>
      </c>
      <c r="B185">
        <v>11.0249216417103</v>
      </c>
      <c r="C185">
        <f>IF(A185&lt;'Planungstool Heizlast'!$B$8,'Planungstool Heizlast'!$B$21,IF(A185&gt;15,'Planungstool Heizlast'!$B$20,'Planungstool Heizlast'!$B$19/(15-'Planungstool Heizlast'!$B$8)*(15-Leistungsdaten!A185)+'Planungstool Heizlast'!$B$20))</f>
        <v>0.96503733895494437</v>
      </c>
      <c r="E185">
        <v>21.473883055141702</v>
      </c>
      <c r="F185">
        <v>16.379756241771901</v>
      </c>
      <c r="G185">
        <f>IF(E185&lt;'Planungstool Heizlast'!$B$8,'Planungstool Heizlast'!$B$21,IF(E185&gt;15,'Planungstool Heizlast'!$B$20,'Planungstool Heizlast'!$B$19/(15-'Planungstool Heizlast'!$B$8)*(15-Leistungsdaten!E185)+'Planungstool Heizlast'!$B$20))</f>
        <v>0.54273333333333351</v>
      </c>
      <c r="I185">
        <v>18.084909592723001</v>
      </c>
      <c r="J185">
        <v>16.674052258048</v>
      </c>
      <c r="K185">
        <f>IF(I185&lt;'Planungstool Heizlast'!$B$8,'Planungstool Heizlast'!$B$21,IF(I185&gt;15,'Planungstool Heizlast'!$B$20,'Planungstool Heizlast'!$B$19/(15-'Planungstool Heizlast'!$B$8)*(15-Leistungsdaten!I185)+'Planungstool Heizlast'!$B$20))</f>
        <v>0.54273333333333351</v>
      </c>
      <c r="M185">
        <v>22.910333246240601</v>
      </c>
      <c r="N185">
        <v>26.9317308926307</v>
      </c>
      <c r="O185">
        <f>IF(M185&lt;'Planungstool Heizlast'!$B$8,'Planungstool Heizlast'!$B$21,IF(M185&gt;15,'Planungstool Heizlast'!$B$20,'Planungstool Heizlast'!$B$19/(15-'Planungstool Heizlast'!$B$8)*(15-Leistungsdaten!M185)+'Planungstool Heizlast'!$B$20))</f>
        <v>0.54273333333333351</v>
      </c>
      <c r="Q185">
        <v>25.394300197957001</v>
      </c>
      <c r="R185">
        <v>45.755429425764298</v>
      </c>
      <c r="S185">
        <f>IF(Q185&lt;'Planungstool Heizlast'!$B$8,'Planungstool Heizlast'!$B$21,IF(Q185&gt;15,'Planungstool Heizlast'!$B$20,'Planungstool Heizlast'!$B$19/(15-'Planungstool Heizlast'!$B$8)*(15-Leistungsdaten!Q185)+'Planungstool Heizlast'!$B$20))</f>
        <v>0.54273333333333351</v>
      </c>
      <c r="U185" s="1">
        <f>IF('Planungstool Heizlast'!$B$4="EU13L",Leistungsdaten!I185,IF('Planungstool Heizlast'!$B$4="EU10L",E185,IF('Planungstool Heizlast'!$B$4="EU08L",A185,IF('Planungstool Heizlast'!$B$4="EU15L",M185,IF('Planungstool Heizlast'!$B$4="EU20L",Q185,"")))))</f>
        <v>21.473883055141702</v>
      </c>
      <c r="V185" s="1">
        <f>IF(OR('Planungstool Heizlast'!$B$9="Fußbodenheizung 35°C",'Planungstool Heizlast'!$B$9="Niedertemperaturheizkörper 45°C"),IF('Planungstool Heizlast'!$B$4="EU13L",Leistungsdaten!J185,IF('Planungstool Heizlast'!$B$4="EU10L",Leistungsdaten!F185,IF('Planungstool Heizlast'!$B$4="EU08L",Leistungsdaten!B185,IF('Planungstool Heizlast'!$B$4="EU15L",N185,IF('Planungstool Heizlast'!$B$4="EU20L",R185,""))))),IF('Planungstool Heizlast'!$B$4="EU13L",Leistungsdaten!J185,IF('Planungstool Heizlast'!$B$4="EU10L",Leistungsdaten!F185,IF('Planungstool Heizlast'!$B$4="EU08L",Leistungsdaten!B185,IF('Planungstool Heizlast'!$B$4="EU15L",N185,IF('Planungstool Heizlast'!$B$4="EU20L",R185,"")))))*0.9)*'Planungstool Heizlast'!$B$5</f>
        <v>16.379756241771901</v>
      </c>
      <c r="W185" s="1">
        <f>IF('Planungstool Heizlast'!$B$4="EU13L",Leistungsdaten!K185,IF('Planungstool Heizlast'!$B$4="EU10L",Leistungsdaten!G185,IF('Planungstool Heizlast'!$B$4="EU08L",Leistungsdaten!C185,IF('Planungstool Heizlast'!$B$4="EU15L",O185,IF('Planungstool Heizlast'!$B$4="EU20L",S185,"")))))*$B$268</f>
        <v>0.54273333333333351</v>
      </c>
      <c r="X185" s="1">
        <f t="shared" si="3"/>
        <v>15.837022908438566</v>
      </c>
    </row>
    <row r="186" spans="1:24" x14ac:dyDescent="0.3">
      <c r="A186">
        <v>13.9320445105294</v>
      </c>
      <c r="B186">
        <v>11.0237287514489</v>
      </c>
      <c r="C186">
        <f>IF(A186&lt;'Planungstool Heizlast'!$B$8,'Planungstool Heizlast'!$B$21,IF(A186&gt;15,'Planungstool Heizlast'!$B$20,'Planungstool Heizlast'!$B$19/(15-'Planungstool Heizlast'!$B$8)*(15-Leistungsdaten!A186)+'Planungstool Heizlast'!$B$20))</f>
        <v>0.89713815175309952</v>
      </c>
      <c r="E186">
        <v>21.719908254596699</v>
      </c>
      <c r="F186">
        <v>16.4434329102275</v>
      </c>
      <c r="G186">
        <f>IF(E186&lt;'Planungstool Heizlast'!$B$8,'Planungstool Heizlast'!$B$21,IF(E186&gt;15,'Planungstool Heizlast'!$B$20,'Planungstool Heizlast'!$B$19/(15-'Planungstool Heizlast'!$B$8)*(15-Leistungsdaten!E186)+'Planungstool Heizlast'!$B$20))</f>
        <v>0.54273333333333351</v>
      </c>
      <c r="I186">
        <v>18.2854437854328</v>
      </c>
      <c r="J186">
        <v>16.662112154388598</v>
      </c>
      <c r="K186">
        <f>IF(I186&lt;'Planungstool Heizlast'!$B$8,'Planungstool Heizlast'!$B$21,IF(I186&gt;15,'Planungstool Heizlast'!$B$20,'Planungstool Heizlast'!$B$19/(15-'Planungstool Heizlast'!$B$8)*(15-Leistungsdaten!I186)+'Planungstool Heizlast'!$B$20))</f>
        <v>0.54273333333333351</v>
      </c>
      <c r="M186">
        <v>23.1493692991769</v>
      </c>
      <c r="N186">
        <v>27.009744422261701</v>
      </c>
      <c r="O186">
        <f>IF(M186&lt;'Planungstool Heizlast'!$B$8,'Planungstool Heizlast'!$B$21,IF(M186&gt;15,'Planungstool Heizlast'!$B$20,'Planungstool Heizlast'!$B$19/(15-'Planungstool Heizlast'!$B$8)*(15-Leistungsdaten!M186)+'Planungstool Heizlast'!$B$20))</f>
        <v>0.54273333333333351</v>
      </c>
      <c r="Q186">
        <v>25.677412513401599</v>
      </c>
      <c r="R186">
        <v>45.9926152319305</v>
      </c>
      <c r="S186">
        <f>IF(Q186&lt;'Planungstool Heizlast'!$B$8,'Planungstool Heizlast'!$B$21,IF(Q186&gt;15,'Planungstool Heizlast'!$B$20,'Planungstool Heizlast'!$B$19/(15-'Planungstool Heizlast'!$B$8)*(15-Leistungsdaten!Q186)+'Planungstool Heizlast'!$B$20))</f>
        <v>0.54273333333333351</v>
      </c>
      <c r="U186" s="1">
        <f>IF('Planungstool Heizlast'!$B$4="EU13L",Leistungsdaten!I186,IF('Planungstool Heizlast'!$B$4="EU10L",E186,IF('Planungstool Heizlast'!$B$4="EU08L",A186,IF('Planungstool Heizlast'!$B$4="EU15L",M186,IF('Planungstool Heizlast'!$B$4="EU20L",Q186,"")))))</f>
        <v>21.719908254596699</v>
      </c>
      <c r="V186" s="1">
        <f>IF(OR('Planungstool Heizlast'!$B$9="Fußbodenheizung 35°C",'Planungstool Heizlast'!$B$9="Niedertemperaturheizkörper 45°C"),IF('Planungstool Heizlast'!$B$4="EU13L",Leistungsdaten!J186,IF('Planungstool Heizlast'!$B$4="EU10L",Leistungsdaten!F186,IF('Planungstool Heizlast'!$B$4="EU08L",Leistungsdaten!B186,IF('Planungstool Heizlast'!$B$4="EU15L",N186,IF('Planungstool Heizlast'!$B$4="EU20L",R186,""))))),IF('Planungstool Heizlast'!$B$4="EU13L",Leistungsdaten!J186,IF('Planungstool Heizlast'!$B$4="EU10L",Leistungsdaten!F186,IF('Planungstool Heizlast'!$B$4="EU08L",Leistungsdaten!B186,IF('Planungstool Heizlast'!$B$4="EU15L",N186,IF('Planungstool Heizlast'!$B$4="EU20L",R186,"")))))*0.9)*'Planungstool Heizlast'!$B$5</f>
        <v>16.4434329102275</v>
      </c>
      <c r="W186" s="1">
        <f>IF('Planungstool Heizlast'!$B$4="EU13L",Leistungsdaten!K186,IF('Planungstool Heizlast'!$B$4="EU10L",Leistungsdaten!G186,IF('Planungstool Heizlast'!$B$4="EU08L",Leistungsdaten!C186,IF('Planungstool Heizlast'!$B$4="EU15L",O186,IF('Planungstool Heizlast'!$B$4="EU20L",S186,"")))))*$B$268</f>
        <v>0.54273333333333351</v>
      </c>
      <c r="X186" s="1">
        <f t="shared" si="3"/>
        <v>15.900699576894166</v>
      </c>
    </row>
    <row r="187" spans="1:24" x14ac:dyDescent="0.3">
      <c r="A187">
        <v>14.1364018821064</v>
      </c>
      <c r="B187">
        <v>11.022154751826299</v>
      </c>
      <c r="C187">
        <f>IF(A187&lt;'Planungstool Heizlast'!$B$8,'Planungstool Heizlast'!$B$21,IF(A187&gt;15,'Planungstool Heizlast'!$B$20,'Planungstool Heizlast'!$B$19/(15-'Planungstool Heizlast'!$B$8)*(15-Leistungsdaten!A187)+'Planungstool Heizlast'!$B$20))</f>
        <v>0.82932143290989235</v>
      </c>
      <c r="E187">
        <v>21.966010117489098</v>
      </c>
      <c r="F187">
        <v>16.507163104414001</v>
      </c>
      <c r="G187">
        <f>IF(E187&lt;'Planungstool Heizlast'!$B$8,'Planungstool Heizlast'!$B$21,IF(E187&gt;15,'Planungstool Heizlast'!$B$20,'Planungstool Heizlast'!$B$19/(15-'Planungstool Heizlast'!$B$8)*(15-Leistungsdaten!E187)+'Planungstool Heizlast'!$B$20))</f>
        <v>0.54273333333333351</v>
      </c>
      <c r="I187">
        <v>18.485701292434499</v>
      </c>
      <c r="J187">
        <v>16.6497027375807</v>
      </c>
      <c r="K187">
        <f>IF(I187&lt;'Planungstool Heizlast'!$B$8,'Planungstool Heizlast'!$B$21,IF(I187&gt;15,'Planungstool Heizlast'!$B$20,'Planungstool Heizlast'!$B$19/(15-'Planungstool Heizlast'!$B$8)*(15-Leistungsdaten!I187)+'Planungstool Heizlast'!$B$20))</f>
        <v>0.54273333333333351</v>
      </c>
      <c r="M187">
        <v>23.388322743107601</v>
      </c>
      <c r="N187">
        <v>27.087595236479</v>
      </c>
      <c r="O187">
        <f>IF(M187&lt;'Planungstool Heizlast'!$B$8,'Planungstool Heizlast'!$B$21,IF(M187&gt;15,'Planungstool Heizlast'!$B$20,'Planungstool Heizlast'!$B$19/(15-'Planungstool Heizlast'!$B$8)*(15-Leistungsdaten!M187)+'Planungstool Heizlast'!$B$20))</f>
        <v>0.54273333333333351</v>
      </c>
      <c r="Q187">
        <v>25.960850122849301</v>
      </c>
      <c r="R187">
        <v>46.230678016138</v>
      </c>
      <c r="S187">
        <f>IF(Q187&lt;'Planungstool Heizlast'!$B$8,'Planungstool Heizlast'!$B$21,IF(Q187&gt;15,'Planungstool Heizlast'!$B$20,'Planungstool Heizlast'!$B$19/(15-'Planungstool Heizlast'!$B$8)*(15-Leistungsdaten!Q187)+'Planungstool Heizlast'!$B$20))</f>
        <v>0.54273333333333351</v>
      </c>
      <c r="U187" s="1">
        <f>IF('Planungstool Heizlast'!$B$4="EU13L",Leistungsdaten!I187,IF('Planungstool Heizlast'!$B$4="EU10L",E187,IF('Planungstool Heizlast'!$B$4="EU08L",A187,IF('Planungstool Heizlast'!$B$4="EU15L",M187,IF('Planungstool Heizlast'!$B$4="EU20L",Q187,"")))))</f>
        <v>21.966010117489098</v>
      </c>
      <c r="V187" s="1">
        <f>IF(OR('Planungstool Heizlast'!$B$9="Fußbodenheizung 35°C",'Planungstool Heizlast'!$B$9="Niedertemperaturheizkörper 45°C"),IF('Planungstool Heizlast'!$B$4="EU13L",Leistungsdaten!J187,IF('Planungstool Heizlast'!$B$4="EU10L",Leistungsdaten!F187,IF('Planungstool Heizlast'!$B$4="EU08L",Leistungsdaten!B187,IF('Planungstool Heizlast'!$B$4="EU15L",N187,IF('Planungstool Heizlast'!$B$4="EU20L",R187,""))))),IF('Planungstool Heizlast'!$B$4="EU13L",Leistungsdaten!J187,IF('Planungstool Heizlast'!$B$4="EU10L",Leistungsdaten!F187,IF('Planungstool Heizlast'!$B$4="EU08L",Leistungsdaten!B187,IF('Planungstool Heizlast'!$B$4="EU15L",N187,IF('Planungstool Heizlast'!$B$4="EU20L",R187,"")))))*0.9)*'Planungstool Heizlast'!$B$5</f>
        <v>16.507163104414001</v>
      </c>
      <c r="W187" s="1">
        <f>IF('Planungstool Heizlast'!$B$4="EU13L",Leistungsdaten!K187,IF('Planungstool Heizlast'!$B$4="EU10L",Leistungsdaten!G187,IF('Planungstool Heizlast'!$B$4="EU08L",Leistungsdaten!C187,IF('Planungstool Heizlast'!$B$4="EU15L",O187,IF('Planungstool Heizlast'!$B$4="EU20L",S187,"")))))*$B$268</f>
        <v>0.54273333333333351</v>
      </c>
      <c r="X187" s="1">
        <f t="shared" si="3"/>
        <v>15.964429771080667</v>
      </c>
    </row>
    <row r="188" spans="1:24" x14ac:dyDescent="0.3">
      <c r="A188">
        <v>14.340510233607899</v>
      </c>
      <c r="B188">
        <v>11.020199276956999</v>
      </c>
      <c r="C188">
        <f>IF(A188&lt;'Planungstool Heizlast'!$B$8,'Planungstool Heizlast'!$B$21,IF(A188&gt;15,'Planungstool Heizlast'!$B$20,'Planungstool Heizlast'!$B$19/(15-'Planungstool Heizlast'!$B$8)*(15-Leistungsdaten!A188)+'Planungstool Heizlast'!$B$20))</f>
        <v>0.76158735226229424</v>
      </c>
      <c r="E188">
        <v>22.212188078764399</v>
      </c>
      <c r="F188">
        <v>16.570945864367101</v>
      </c>
      <c r="G188">
        <f>IF(E188&lt;'Planungstool Heizlast'!$B$8,'Planungstool Heizlast'!$B$21,IF(E188&gt;15,'Planungstool Heizlast'!$B$20,'Planungstool Heizlast'!$B$19/(15-'Planungstool Heizlast'!$B$8)*(15-Leistungsdaten!E188)+'Planungstool Heizlast'!$B$20))</f>
        <v>0.54273333333333351</v>
      </c>
      <c r="I188">
        <v>18.685681497686101</v>
      </c>
      <c r="J188">
        <v>16.636823927782999</v>
      </c>
      <c r="K188">
        <f>IF(I188&lt;'Planungstool Heizlast'!$B$8,'Planungstool Heizlast'!$B$21,IF(I188&gt;15,'Planungstool Heizlast'!$B$20,'Planungstool Heizlast'!$B$19/(15-'Planungstool Heizlast'!$B$8)*(15-Leistungsdaten!I188)+'Planungstool Heizlast'!$B$20))</f>
        <v>0.54273333333333351</v>
      </c>
      <c r="M188">
        <v>23.6271917579061</v>
      </c>
      <c r="N188">
        <v>27.165279846039301</v>
      </c>
      <c r="O188">
        <f>IF(M188&lt;'Planungstool Heizlast'!$B$8,'Planungstool Heizlast'!$B$21,IF(M188&gt;15,'Planungstool Heizlast'!$B$20,'Planungstool Heizlast'!$B$19/(15-'Planungstool Heizlast'!$B$8)*(15-Leistungsdaten!M188)+'Planungstool Heizlast'!$B$20))</f>
        <v>0.54273333333333351</v>
      </c>
      <c r="Q188">
        <v>26.244613477398101</v>
      </c>
      <c r="R188">
        <v>46.469619074704902</v>
      </c>
      <c r="S188">
        <f>IF(Q188&lt;'Planungstool Heizlast'!$B$8,'Planungstool Heizlast'!$B$21,IF(Q188&gt;15,'Planungstool Heizlast'!$B$20,'Planungstool Heizlast'!$B$19/(15-'Planungstool Heizlast'!$B$8)*(15-Leistungsdaten!Q188)+'Planungstool Heizlast'!$B$20))</f>
        <v>0.54273333333333351</v>
      </c>
      <c r="U188" s="1">
        <f>IF('Planungstool Heizlast'!$B$4="EU13L",Leistungsdaten!I188,IF('Planungstool Heizlast'!$B$4="EU10L",E188,IF('Planungstool Heizlast'!$B$4="EU08L",A188,IF('Planungstool Heizlast'!$B$4="EU15L",M188,IF('Planungstool Heizlast'!$B$4="EU20L",Q188,"")))))</f>
        <v>22.212188078764399</v>
      </c>
      <c r="V188" s="1">
        <f>IF(OR('Planungstool Heizlast'!$B$9="Fußbodenheizung 35°C",'Planungstool Heizlast'!$B$9="Niedertemperaturheizkörper 45°C"),IF('Planungstool Heizlast'!$B$4="EU13L",Leistungsdaten!J188,IF('Planungstool Heizlast'!$B$4="EU10L",Leistungsdaten!F188,IF('Planungstool Heizlast'!$B$4="EU08L",Leistungsdaten!B188,IF('Planungstool Heizlast'!$B$4="EU15L",N188,IF('Planungstool Heizlast'!$B$4="EU20L",R188,""))))),IF('Planungstool Heizlast'!$B$4="EU13L",Leistungsdaten!J188,IF('Planungstool Heizlast'!$B$4="EU10L",Leistungsdaten!F188,IF('Planungstool Heizlast'!$B$4="EU08L",Leistungsdaten!B188,IF('Planungstool Heizlast'!$B$4="EU15L",N188,IF('Planungstool Heizlast'!$B$4="EU20L",R188,"")))))*0.9)*'Planungstool Heizlast'!$B$5</f>
        <v>16.570945864367101</v>
      </c>
      <c r="W188" s="1">
        <f>IF('Planungstool Heizlast'!$B$4="EU13L",Leistungsdaten!K188,IF('Planungstool Heizlast'!$B$4="EU10L",Leistungsdaten!G188,IF('Planungstool Heizlast'!$B$4="EU08L",Leistungsdaten!C188,IF('Planungstool Heizlast'!$B$4="EU15L",O188,IF('Planungstool Heizlast'!$B$4="EU20L",S188,"")))))*$B$268</f>
        <v>0.54273333333333351</v>
      </c>
      <c r="X188" s="1">
        <f t="shared" si="3"/>
        <v>16.028212531033766</v>
      </c>
    </row>
    <row r="189" spans="1:24" x14ac:dyDescent="0.3">
      <c r="A189">
        <v>14.544369072847299</v>
      </c>
      <c r="B189">
        <v>11.0178619906858</v>
      </c>
      <c r="C189">
        <f>IF(A189&lt;'Planungstool Heizlast'!$B$8,'Planungstool Heizlast'!$B$21,IF(A189&gt;15,'Planungstool Heizlast'!$B$20,'Planungstool Heizlast'!$B$19/(15-'Planungstool Heizlast'!$B$8)*(15-Leistungsdaten!A189)+'Planungstool Heizlast'!$B$20))</f>
        <v>0.69393607314417449</v>
      </c>
      <c r="E189">
        <v>22.458441566046702</v>
      </c>
      <c r="F189">
        <v>16.6347802190155</v>
      </c>
      <c r="G189">
        <f>IF(E189&lt;'Planungstool Heizlast'!$B$8,'Planungstool Heizlast'!$B$21,IF(E189&gt;15,'Planungstool Heizlast'!$B$20,'Planungstool Heizlast'!$B$19/(15-'Planungstool Heizlast'!$B$8)*(15-Leistungsdaten!E189)+'Planungstool Heizlast'!$B$20))</f>
        <v>0.54273333333333351</v>
      </c>
      <c r="I189">
        <v>18.885383804703199</v>
      </c>
      <c r="J189">
        <v>16.6234756748254</v>
      </c>
      <c r="K189">
        <f>IF(I189&lt;'Planungstool Heizlast'!$B$8,'Planungstool Heizlast'!$B$21,IF(I189&gt;15,'Planungstool Heizlast'!$B$20,'Planungstool Heizlast'!$B$19/(15-'Planungstool Heizlast'!$B$8)*(15-Leistungsdaten!I189)+'Planungstool Heizlast'!$B$20))</f>
        <v>0.54273333333333351</v>
      </c>
      <c r="M189">
        <v>23.865974516431201</v>
      </c>
      <c r="N189">
        <v>27.242794748252599</v>
      </c>
      <c r="O189">
        <f>IF(M189&lt;'Planungstool Heizlast'!$B$8,'Planungstool Heizlast'!$B$21,IF(M189&gt;15,'Planungstool Heizlast'!$B$20,'Planungstool Heizlast'!$B$19/(15-'Planungstool Heizlast'!$B$8)*(15-Leistungsdaten!M189)+'Planungstool Heizlast'!$B$20))</f>
        <v>0.54273333333333351</v>
      </c>
      <c r="Q189">
        <v>26.5287030281456</v>
      </c>
      <c r="R189">
        <v>46.709439703949499</v>
      </c>
      <c r="S189">
        <f>IF(Q189&lt;'Planungstool Heizlast'!$B$8,'Planungstool Heizlast'!$B$21,IF(Q189&gt;15,'Planungstool Heizlast'!$B$20,'Planungstool Heizlast'!$B$19/(15-'Planungstool Heizlast'!$B$8)*(15-Leistungsdaten!Q189)+'Planungstool Heizlast'!$B$20))</f>
        <v>0.54273333333333351</v>
      </c>
      <c r="U189" s="1">
        <f>IF('Planungstool Heizlast'!$B$4="EU13L",Leistungsdaten!I189,IF('Planungstool Heizlast'!$B$4="EU10L",E189,IF('Planungstool Heizlast'!$B$4="EU08L",A189,IF('Planungstool Heizlast'!$B$4="EU15L",M189,IF('Planungstool Heizlast'!$B$4="EU20L",Q189,"")))))</f>
        <v>22.458441566046702</v>
      </c>
      <c r="V189" s="1">
        <f>IF(OR('Planungstool Heizlast'!$B$9="Fußbodenheizung 35°C",'Planungstool Heizlast'!$B$9="Niedertemperaturheizkörper 45°C"),IF('Planungstool Heizlast'!$B$4="EU13L",Leistungsdaten!J189,IF('Planungstool Heizlast'!$B$4="EU10L",Leistungsdaten!F189,IF('Planungstool Heizlast'!$B$4="EU08L",Leistungsdaten!B189,IF('Planungstool Heizlast'!$B$4="EU15L",N189,IF('Planungstool Heizlast'!$B$4="EU20L",R189,""))))),IF('Planungstool Heizlast'!$B$4="EU13L",Leistungsdaten!J189,IF('Planungstool Heizlast'!$B$4="EU10L",Leistungsdaten!F189,IF('Planungstool Heizlast'!$B$4="EU08L",Leistungsdaten!B189,IF('Planungstool Heizlast'!$B$4="EU15L",N189,IF('Planungstool Heizlast'!$B$4="EU20L",R189,"")))))*0.9)*'Planungstool Heizlast'!$B$5</f>
        <v>16.6347802190155</v>
      </c>
      <c r="W189" s="1">
        <f>IF('Planungstool Heizlast'!$B$4="EU13L",Leistungsdaten!K189,IF('Planungstool Heizlast'!$B$4="EU10L",Leistungsdaten!G189,IF('Planungstool Heizlast'!$B$4="EU08L",Leistungsdaten!C189,IF('Planungstool Heizlast'!$B$4="EU15L",O189,IF('Planungstool Heizlast'!$B$4="EU20L",S189,"")))))*$B$268</f>
        <v>0.54273333333333351</v>
      </c>
      <c r="X189" s="1">
        <f t="shared" si="3"/>
        <v>16.092046885682166</v>
      </c>
    </row>
    <row r="190" spans="1:24" x14ac:dyDescent="0.3">
      <c r="A190">
        <v>14.7479779272585</v>
      </c>
      <c r="B190">
        <v>11.015142586625</v>
      </c>
      <c r="C190">
        <f>IF(A190&lt;'Planungstool Heizlast'!$B$8,'Planungstool Heizlast'!$B$21,IF(A190&gt;15,'Planungstool Heizlast'!$B$20,'Planungstool Heizlast'!$B$19/(15-'Planungstool Heizlast'!$B$8)*(15-Leistungsdaten!A190)+'Planungstool Heizlast'!$B$20))</f>
        <v>0.62636775237826992</v>
      </c>
      <c r="E190">
        <v>22.704769999639201</v>
      </c>
      <c r="F190">
        <v>16.698665186180399</v>
      </c>
      <c r="G190">
        <f>IF(E190&lt;'Planungstool Heizlast'!$B$8,'Planungstool Heizlast'!$B$21,IF(E190&gt;15,'Planungstool Heizlast'!$B$20,'Planungstool Heizlast'!$B$19/(15-'Planungstool Heizlast'!$B$8)*(15-Leistungsdaten!E190)+'Planungstool Heizlast'!$B$20))</f>
        <v>0.54273333333333351</v>
      </c>
      <c r="I190">
        <v>19.084807636564399</v>
      </c>
      <c r="J190">
        <v>16.609657958218801</v>
      </c>
      <c r="K190">
        <f>IF(I190&lt;'Planungstool Heizlast'!$B$8,'Planungstool Heizlast'!$B$21,IF(I190&gt;15,'Planungstool Heizlast'!$B$20,'Planungstool Heizlast'!$B$19/(15-'Planungstool Heizlast'!$B$8)*(15-Leistungsdaten!I190)+'Planungstool Heizlast'!$B$20))</f>
        <v>0.54273333333333351</v>
      </c>
      <c r="M190">
        <v>24.104669184527499</v>
      </c>
      <c r="N190">
        <v>27.320136426982199</v>
      </c>
      <c r="O190">
        <f>IF(M190&lt;'Planungstool Heizlast'!$B$8,'Planungstool Heizlast'!$B$21,IF(M190&gt;15,'Planungstool Heizlast'!$B$20,'Planungstool Heizlast'!$B$19/(15-'Planungstool Heizlast'!$B$8)*(15-Leistungsdaten!M190)+'Planungstool Heizlast'!$B$20))</f>
        <v>0.54273333333333351</v>
      </c>
      <c r="Q190">
        <v>26.813119226189801</v>
      </c>
      <c r="R190">
        <v>46.950141200189698</v>
      </c>
      <c r="S190">
        <f>IF(Q190&lt;'Planungstool Heizlast'!$B$8,'Planungstool Heizlast'!$B$21,IF(Q190&gt;15,'Planungstool Heizlast'!$B$20,'Planungstool Heizlast'!$B$19/(15-'Planungstool Heizlast'!$B$8)*(15-Leistungsdaten!Q190)+'Planungstool Heizlast'!$B$20))</f>
        <v>0.54273333333333351</v>
      </c>
      <c r="U190" s="1">
        <f>IF('Planungstool Heizlast'!$B$4="EU13L",Leistungsdaten!I190,IF('Planungstool Heizlast'!$B$4="EU10L",E190,IF('Planungstool Heizlast'!$B$4="EU08L",A190,IF('Planungstool Heizlast'!$B$4="EU15L",M190,IF('Planungstool Heizlast'!$B$4="EU20L",Q190,"")))))</f>
        <v>22.704769999639201</v>
      </c>
      <c r="V190" s="1">
        <f>IF(OR('Planungstool Heizlast'!$B$9="Fußbodenheizung 35°C",'Planungstool Heizlast'!$B$9="Niedertemperaturheizkörper 45°C"),IF('Planungstool Heizlast'!$B$4="EU13L",Leistungsdaten!J190,IF('Planungstool Heizlast'!$B$4="EU10L",Leistungsdaten!F190,IF('Planungstool Heizlast'!$B$4="EU08L",Leistungsdaten!B190,IF('Planungstool Heizlast'!$B$4="EU15L",N190,IF('Planungstool Heizlast'!$B$4="EU20L",R190,""))))),IF('Planungstool Heizlast'!$B$4="EU13L",Leistungsdaten!J190,IF('Planungstool Heizlast'!$B$4="EU10L",Leistungsdaten!F190,IF('Planungstool Heizlast'!$B$4="EU08L",Leistungsdaten!B190,IF('Planungstool Heizlast'!$B$4="EU15L",N190,IF('Planungstool Heizlast'!$B$4="EU20L",R190,"")))))*0.9)*'Planungstool Heizlast'!$B$5</f>
        <v>16.698665186180399</v>
      </c>
      <c r="W190" s="1">
        <f>IF('Planungstool Heizlast'!$B$4="EU13L",Leistungsdaten!K190,IF('Planungstool Heizlast'!$B$4="EU10L",Leistungsdaten!G190,IF('Planungstool Heizlast'!$B$4="EU08L",Leistungsdaten!C190,IF('Planungstool Heizlast'!$B$4="EU15L",O190,IF('Planungstool Heizlast'!$B$4="EU20L",S190,"")))))*$B$268</f>
        <v>0.54273333333333351</v>
      </c>
      <c r="X190" s="1">
        <f t="shared" si="3"/>
        <v>16.155931852847065</v>
      </c>
    </row>
    <row r="191" spans="1:24" x14ac:dyDescent="0.3">
      <c r="A191">
        <v>14.9513363439205</v>
      </c>
      <c r="B191">
        <v>11.0120407881922</v>
      </c>
      <c r="C191">
        <f>IF(A191&lt;'Planungstool Heizlast'!$B$8,'Planungstool Heizlast'!$B$21,IF(A191&gt;15,'Planungstool Heizlast'!$B$20,'Planungstool Heizlast'!$B$19/(15-'Planungstool Heizlast'!$B$8)*(15-Leistungsdaten!A191)+'Planungstool Heizlast'!$B$20))</f>
        <v>0.55888254026802175</v>
      </c>
      <c r="E191">
        <v>22.951172792523899</v>
      </c>
      <c r="F191">
        <v>16.762599772575498</v>
      </c>
      <c r="G191">
        <f>IF(E191&lt;'Planungstool Heizlast'!$B$8,'Planungstool Heizlast'!$B$21,IF(E191&gt;15,'Planungstool Heizlast'!$B$20,'Planungstool Heizlast'!$B$19/(15-'Planungstool Heizlast'!$B$8)*(15-Leistungsdaten!E191)+'Planungstool Heizlast'!$B$20))</f>
        <v>0.54273333333333351</v>
      </c>
      <c r="I191">
        <v>19.317387256092999</v>
      </c>
      <c r="J191">
        <v>16.660936772288299</v>
      </c>
      <c r="K191">
        <f>IF(I191&lt;'Planungstool Heizlast'!$B$8,'Planungstool Heizlast'!$B$21,IF(I191&gt;15,'Planungstool Heizlast'!$B$20,'Planungstool Heizlast'!$B$19/(15-'Planungstool Heizlast'!$B$8)*(15-Leistungsdaten!I191)+'Planungstool Heizlast'!$B$20))</f>
        <v>0.54273333333333351</v>
      </c>
      <c r="M191">
        <v>24.343273921025101</v>
      </c>
      <c r="N191">
        <v>27.3973013526447</v>
      </c>
      <c r="O191">
        <f>IF(M191&lt;'Planungstool Heizlast'!$B$8,'Planungstool Heizlast'!$B$21,IF(M191&gt;15,'Planungstool Heizlast'!$B$20,'Planungstool Heizlast'!$B$19/(15-'Planungstool Heizlast'!$B$8)*(15-Leistungsdaten!M191)+'Planungstool Heizlast'!$B$20))</f>
        <v>0.54273333333333351</v>
      </c>
      <c r="Q191">
        <v>27.0978625226284</v>
      </c>
      <c r="R191">
        <v>47.1917248597439</v>
      </c>
      <c r="S191">
        <f>IF(Q191&lt;'Planungstool Heizlast'!$B$8,'Planungstool Heizlast'!$B$21,IF(Q191&gt;15,'Planungstool Heizlast'!$B$20,'Planungstool Heizlast'!$B$19/(15-'Planungstool Heizlast'!$B$8)*(15-Leistungsdaten!Q191)+'Planungstool Heizlast'!$B$20))</f>
        <v>0.54273333333333351</v>
      </c>
      <c r="U191" s="1">
        <f>IF('Planungstool Heizlast'!$B$4="EU13L",Leistungsdaten!I191,IF('Planungstool Heizlast'!$B$4="EU10L",E191,IF('Planungstool Heizlast'!$B$4="EU08L",A191,IF('Planungstool Heizlast'!$B$4="EU15L",M191,IF('Planungstool Heizlast'!$B$4="EU20L",Q191,"")))))</f>
        <v>22.951172792523899</v>
      </c>
      <c r="V191" s="1">
        <f>IF(OR('Planungstool Heizlast'!$B$9="Fußbodenheizung 35°C",'Planungstool Heizlast'!$B$9="Niedertemperaturheizkörper 45°C"),IF('Planungstool Heizlast'!$B$4="EU13L",Leistungsdaten!J191,IF('Planungstool Heizlast'!$B$4="EU10L",Leistungsdaten!F191,IF('Planungstool Heizlast'!$B$4="EU08L",Leistungsdaten!B191,IF('Planungstool Heizlast'!$B$4="EU15L",N191,IF('Planungstool Heizlast'!$B$4="EU20L",R191,""))))),IF('Planungstool Heizlast'!$B$4="EU13L",Leistungsdaten!J191,IF('Planungstool Heizlast'!$B$4="EU10L",Leistungsdaten!F191,IF('Planungstool Heizlast'!$B$4="EU08L",Leistungsdaten!B191,IF('Planungstool Heizlast'!$B$4="EU15L",N191,IF('Planungstool Heizlast'!$B$4="EU20L",R191,"")))))*0.9)*'Planungstool Heizlast'!$B$5</f>
        <v>16.762599772575498</v>
      </c>
      <c r="W191" s="1">
        <f>IF('Planungstool Heizlast'!$B$4="EU13L",Leistungsdaten!K191,IF('Planungstool Heizlast'!$B$4="EU10L",Leistungsdaten!G191,IF('Planungstool Heizlast'!$B$4="EU08L",Leistungsdaten!C191,IF('Planungstool Heizlast'!$B$4="EU15L",O191,IF('Planungstool Heizlast'!$B$4="EU20L",S191,"")))))*$B$268</f>
        <v>0.54273333333333351</v>
      </c>
      <c r="X191" s="1">
        <f t="shared" si="3"/>
        <v>16.219866439242164</v>
      </c>
    </row>
    <row r="192" spans="1:24" x14ac:dyDescent="0.3">
      <c r="A192">
        <v>15.1544438895817</v>
      </c>
      <c r="B192">
        <v>11.008556348646399</v>
      </c>
      <c r="C192">
        <f>IF(A192&lt;'Planungstool Heizlast'!$B$8,'Planungstool Heizlast'!$B$21,IF(A192&gt;15,'Planungstool Heizlast'!$B$20,'Planungstool Heizlast'!$B$19/(15-'Planungstool Heizlast'!$B$8)*(15-Leistungsdaten!A192)+'Planungstool Heizlast'!$B$20))</f>
        <v>0.54273333333333351</v>
      </c>
      <c r="E192">
        <v>23.197649350361601</v>
      </c>
      <c r="F192">
        <v>16.8265829738076</v>
      </c>
      <c r="G192">
        <f>IF(E192&lt;'Planungstool Heizlast'!$B$8,'Planungstool Heizlast'!$B$21,IF(E192&gt;15,'Planungstool Heizlast'!$B$20,'Planungstool Heizlast'!$B$19/(15-'Planungstool Heizlast'!$B$8)*(15-Leistungsdaten!E192)+'Planungstool Heizlast'!$B$20))</f>
        <v>0.54273333333333351</v>
      </c>
      <c r="I192">
        <v>19.549909307062599</v>
      </c>
      <c r="J192">
        <v>16.712114295350201</v>
      </c>
      <c r="K192">
        <f>IF(I192&lt;'Planungstool Heizlast'!$B$8,'Planungstool Heizlast'!$B$21,IF(I192&gt;15,'Planungstool Heizlast'!$B$20,'Planungstool Heizlast'!$B$19/(15-'Planungstool Heizlast'!$B$8)*(15-Leistungsdaten!I192)+'Planungstool Heizlast'!$B$20))</f>
        <v>0.54273333333333351</v>
      </c>
      <c r="M192">
        <v>24.5817868777401</v>
      </c>
      <c r="N192">
        <v>27.474285982210201</v>
      </c>
      <c r="O192">
        <f>IF(M192&lt;'Planungstool Heizlast'!$B$8,'Planungstool Heizlast'!$B$21,IF(M192&gt;15,'Planungstool Heizlast'!$B$20,'Planungstool Heizlast'!$B$19/(15-'Planungstool Heizlast'!$B$8)*(15-Leistungsdaten!M192)+'Planungstool Heizlast'!$B$20))</f>
        <v>0.54273333333333351</v>
      </c>
      <c r="Q192">
        <v>27.3829333685592</v>
      </c>
      <c r="R192">
        <v>47.434191978930002</v>
      </c>
      <c r="S192">
        <f>IF(Q192&lt;'Planungstool Heizlast'!$B$8,'Planungstool Heizlast'!$B$21,IF(Q192&gt;15,'Planungstool Heizlast'!$B$20,'Planungstool Heizlast'!$B$19/(15-'Planungstool Heizlast'!$B$8)*(15-Leistungsdaten!Q192)+'Planungstool Heizlast'!$B$20))</f>
        <v>0.54273333333333351</v>
      </c>
      <c r="U192" s="1">
        <f>IF('Planungstool Heizlast'!$B$4="EU13L",Leistungsdaten!I192,IF('Planungstool Heizlast'!$B$4="EU10L",E192,IF('Planungstool Heizlast'!$B$4="EU08L",A192,IF('Planungstool Heizlast'!$B$4="EU15L",M192,IF('Planungstool Heizlast'!$B$4="EU20L",Q192,"")))))</f>
        <v>23.197649350361601</v>
      </c>
      <c r="V192" s="1">
        <f>IF(OR('Planungstool Heizlast'!$B$9="Fußbodenheizung 35°C",'Planungstool Heizlast'!$B$9="Niedertemperaturheizkörper 45°C"),IF('Planungstool Heizlast'!$B$4="EU13L",Leistungsdaten!J192,IF('Planungstool Heizlast'!$B$4="EU10L",Leistungsdaten!F192,IF('Planungstool Heizlast'!$B$4="EU08L",Leistungsdaten!B192,IF('Planungstool Heizlast'!$B$4="EU15L",N192,IF('Planungstool Heizlast'!$B$4="EU20L",R192,""))))),IF('Planungstool Heizlast'!$B$4="EU13L",Leistungsdaten!J192,IF('Planungstool Heizlast'!$B$4="EU10L",Leistungsdaten!F192,IF('Planungstool Heizlast'!$B$4="EU08L",Leistungsdaten!B192,IF('Planungstool Heizlast'!$B$4="EU15L",N192,IF('Planungstool Heizlast'!$B$4="EU20L",R192,"")))))*0.9)*'Planungstool Heizlast'!$B$5</f>
        <v>16.8265829738076</v>
      </c>
      <c r="W192" s="1">
        <f>IF('Planungstool Heizlast'!$B$4="EU13L",Leistungsdaten!K192,IF('Planungstool Heizlast'!$B$4="EU10L",Leistungsdaten!G192,IF('Planungstool Heizlast'!$B$4="EU08L",Leistungsdaten!C192,IF('Planungstool Heizlast'!$B$4="EU15L",O192,IF('Planungstool Heizlast'!$B$4="EU20L",S192,"")))))*$B$268</f>
        <v>0.54273333333333351</v>
      </c>
      <c r="X192" s="1">
        <f t="shared" si="3"/>
        <v>16.283849640474266</v>
      </c>
    </row>
    <row r="193" spans="1:24" x14ac:dyDescent="0.3">
      <c r="A193">
        <v>15.3573001506841</v>
      </c>
      <c r="B193">
        <v>11.0046890511246</v>
      </c>
      <c r="C193">
        <f>IF(A193&lt;'Planungstool Heizlast'!$B$8,'Planungstool Heizlast'!$B$21,IF(A193&gt;15,'Planungstool Heizlast'!$B$20,'Planungstool Heizlast'!$B$19/(15-'Planungstool Heizlast'!$B$8)*(15-Leistungsdaten!A193)+'Planungstool Heizlast'!$B$20))</f>
        <v>0.54273333333333351</v>
      </c>
      <c r="E193">
        <v>23.444199071492001</v>
      </c>
      <c r="F193">
        <v>16.890613774375598</v>
      </c>
      <c r="G193">
        <f>IF(E193&lt;'Planungstool Heizlast'!$B$8,'Planungstool Heizlast'!$B$21,IF(E193&gt;15,'Planungstool Heizlast'!$B$20,'Planungstool Heizlast'!$B$19/(15-'Planungstool Heizlast'!$B$8)*(15-Leistungsdaten!E193)+'Planungstool Heizlast'!$B$20))</f>
        <v>0.54273333333333351</v>
      </c>
      <c r="I193">
        <v>19.748711302743899</v>
      </c>
      <c r="J193">
        <v>16.697217822741202</v>
      </c>
      <c r="K193">
        <f>IF(I193&lt;'Planungstool Heizlast'!$B$8,'Planungstool Heizlast'!$B$21,IF(I193&gt;15,'Planungstool Heizlast'!$B$20,'Planungstool Heizlast'!$B$19/(15-'Planungstool Heizlast'!$B$8)*(15-Leistungsdaten!I193)+'Planungstool Heizlast'!$B$20))</f>
        <v>0.54273333333333351</v>
      </c>
      <c r="M193">
        <v>24.820206199473901</v>
      </c>
      <c r="N193">
        <v>27.551086759201802</v>
      </c>
      <c r="O193">
        <f>IF(M193&lt;'Planungstool Heizlast'!$B$8,'Planungstool Heizlast'!$B$21,IF(M193&gt;15,'Planungstool Heizlast'!$B$20,'Planungstool Heizlast'!$B$19/(15-'Planungstool Heizlast'!$B$8)*(15-Leistungsdaten!M193)+'Planungstool Heizlast'!$B$20))</f>
        <v>0.54273333333333351</v>
      </c>
      <c r="Q193">
        <v>27.66833221508</v>
      </c>
      <c r="R193">
        <v>47.6775438540663</v>
      </c>
      <c r="S193">
        <f>IF(Q193&lt;'Planungstool Heizlast'!$B$8,'Planungstool Heizlast'!$B$21,IF(Q193&gt;15,'Planungstool Heizlast'!$B$20,'Planungstool Heizlast'!$B$19/(15-'Planungstool Heizlast'!$B$8)*(15-Leistungsdaten!Q193)+'Planungstool Heizlast'!$B$20))</f>
        <v>0.54273333333333351</v>
      </c>
      <c r="U193" s="1">
        <f>IF('Planungstool Heizlast'!$B$4="EU13L",Leistungsdaten!I193,IF('Planungstool Heizlast'!$B$4="EU10L",E193,IF('Planungstool Heizlast'!$B$4="EU08L",A193,IF('Planungstool Heizlast'!$B$4="EU15L",M193,IF('Planungstool Heizlast'!$B$4="EU20L",Q193,"")))))</f>
        <v>23.444199071492001</v>
      </c>
      <c r="V193" s="1">
        <f>IF(OR('Planungstool Heizlast'!$B$9="Fußbodenheizung 35°C",'Planungstool Heizlast'!$B$9="Niedertemperaturheizkörper 45°C"),IF('Planungstool Heizlast'!$B$4="EU13L",Leistungsdaten!J193,IF('Planungstool Heizlast'!$B$4="EU10L",Leistungsdaten!F193,IF('Planungstool Heizlast'!$B$4="EU08L",Leistungsdaten!B193,IF('Planungstool Heizlast'!$B$4="EU15L",N193,IF('Planungstool Heizlast'!$B$4="EU20L",R193,""))))),IF('Planungstool Heizlast'!$B$4="EU13L",Leistungsdaten!J193,IF('Planungstool Heizlast'!$B$4="EU10L",Leistungsdaten!F193,IF('Planungstool Heizlast'!$B$4="EU08L",Leistungsdaten!B193,IF('Planungstool Heizlast'!$B$4="EU15L",N193,IF('Planungstool Heizlast'!$B$4="EU20L",R193,"")))))*0.9)*'Planungstool Heizlast'!$B$5</f>
        <v>16.890613774375598</v>
      </c>
      <c r="W193" s="1">
        <f>IF('Planungstool Heizlast'!$B$4="EU13L",Leistungsdaten!K193,IF('Planungstool Heizlast'!$B$4="EU10L",Leistungsdaten!G193,IF('Planungstool Heizlast'!$B$4="EU08L",Leistungsdaten!C193,IF('Planungstool Heizlast'!$B$4="EU15L",O193,IF('Planungstool Heizlast'!$B$4="EU20L",S193,"")))))*$B$268</f>
        <v>0.54273333333333351</v>
      </c>
      <c r="X193" s="1">
        <f t="shared" si="3"/>
        <v>16.347880441042264</v>
      </c>
    </row>
    <row r="194" spans="1:24" x14ac:dyDescent="0.3">
      <c r="A194">
        <v>15.5599047333864</v>
      </c>
      <c r="B194">
        <v>11.0004387086782</v>
      </c>
      <c r="C194">
        <f>IF(A194&lt;'Planungstool Heizlast'!$B$8,'Planungstool Heizlast'!$B$21,IF(A194&gt;15,'Planungstool Heizlast'!$B$20,'Planungstool Heizlast'!$B$19/(15-'Planungstool Heizlast'!$B$8)*(15-Leistungsdaten!A194)+'Planungstool Heizlast'!$B$20))</f>
        <v>0.54273333333333351</v>
      </c>
      <c r="E194">
        <v>23.690821346933699</v>
      </c>
      <c r="F194">
        <v>16.954691147671401</v>
      </c>
      <c r="G194">
        <f>IF(E194&lt;'Planungstool Heizlast'!$B$8,'Planungstool Heizlast'!$B$21,IF(E194&gt;15,'Planungstool Heizlast'!$B$20,'Planungstool Heizlast'!$B$19/(15-'Planungstool Heizlast'!$B$8)*(15-Leistungsdaten!E194)+'Planungstool Heizlast'!$B$20))</f>
        <v>0.54273333333333351</v>
      </c>
      <c r="I194">
        <v>19.981001462545201</v>
      </c>
      <c r="J194">
        <v>16.747985074371101</v>
      </c>
      <c r="K194">
        <f>IF(I194&lt;'Planungstool Heizlast'!$B$8,'Planungstool Heizlast'!$B$21,IF(I194&gt;15,'Planungstool Heizlast'!$B$20,'Planungstool Heizlast'!$B$19/(15-'Planungstool Heizlast'!$B$8)*(15-Leistungsdaten!I194)+'Planungstool Heizlast'!$B$20))</f>
        <v>0.54273333333333351</v>
      </c>
      <c r="M194">
        <v>25.058530024013798</v>
      </c>
      <c r="N194">
        <v>27.6277001136961</v>
      </c>
      <c r="O194">
        <f>IF(M194&lt;'Planungstool Heizlast'!$B$8,'Planungstool Heizlast'!$B$21,IF(M194&gt;15,'Planungstool Heizlast'!$B$20,'Planungstool Heizlast'!$B$19/(15-'Planungstool Heizlast'!$B$8)*(15-Leistungsdaten!M194)+'Planungstool Heizlast'!$B$20))</f>
        <v>0.54273333333333351</v>
      </c>
      <c r="Q194">
        <v>27.954059513288701</v>
      </c>
      <c r="R194">
        <v>47.921781781470898</v>
      </c>
      <c r="S194">
        <f>IF(Q194&lt;'Planungstool Heizlast'!$B$8,'Planungstool Heizlast'!$B$21,IF(Q194&gt;15,'Planungstool Heizlast'!$B$20,'Planungstool Heizlast'!$B$19/(15-'Planungstool Heizlast'!$B$8)*(15-Leistungsdaten!Q194)+'Planungstool Heizlast'!$B$20))</f>
        <v>0.54273333333333351</v>
      </c>
      <c r="U194" s="1">
        <f>IF('Planungstool Heizlast'!$B$4="EU13L",Leistungsdaten!I194,IF('Planungstool Heizlast'!$B$4="EU10L",E194,IF('Planungstool Heizlast'!$B$4="EU08L",A194,IF('Planungstool Heizlast'!$B$4="EU15L",M194,IF('Planungstool Heizlast'!$B$4="EU20L",Q194,"")))))</f>
        <v>23.690821346933699</v>
      </c>
      <c r="V194" s="1">
        <f>IF(OR('Planungstool Heizlast'!$B$9="Fußbodenheizung 35°C",'Planungstool Heizlast'!$B$9="Niedertemperaturheizkörper 45°C"),IF('Planungstool Heizlast'!$B$4="EU13L",Leistungsdaten!J194,IF('Planungstool Heizlast'!$B$4="EU10L",Leistungsdaten!F194,IF('Planungstool Heizlast'!$B$4="EU08L",Leistungsdaten!B194,IF('Planungstool Heizlast'!$B$4="EU15L",N194,IF('Planungstool Heizlast'!$B$4="EU20L",R194,""))))),IF('Planungstool Heizlast'!$B$4="EU13L",Leistungsdaten!J194,IF('Planungstool Heizlast'!$B$4="EU10L",Leistungsdaten!F194,IF('Planungstool Heizlast'!$B$4="EU08L",Leistungsdaten!B194,IF('Planungstool Heizlast'!$B$4="EU15L",N194,IF('Planungstool Heizlast'!$B$4="EU20L",R194,"")))))*0.9)*'Planungstool Heizlast'!$B$5</f>
        <v>16.954691147671401</v>
      </c>
      <c r="W194" s="1">
        <f>IF('Planungstool Heizlast'!$B$4="EU13L",Leistungsdaten!K194,IF('Planungstool Heizlast'!$B$4="EU10L",Leistungsdaten!G194,IF('Planungstool Heizlast'!$B$4="EU08L",Leistungsdaten!C194,IF('Planungstool Heizlast'!$B$4="EU15L",O194,IF('Planungstool Heizlast'!$B$4="EU20L",S194,"")))))*$B$268</f>
        <v>0.54273333333333351</v>
      </c>
      <c r="X194" s="1">
        <f t="shared" si="3"/>
        <v>16.411957814338066</v>
      </c>
    </row>
    <row r="195" spans="1:24" x14ac:dyDescent="0.3">
      <c r="A195">
        <v>15.7622572635882</v>
      </c>
      <c r="B195">
        <v>10.9958051643079</v>
      </c>
      <c r="C195">
        <f>IF(A195&lt;'Planungstool Heizlast'!$B$8,'Planungstool Heizlast'!$B$21,IF(A195&gt;15,'Planungstool Heizlast'!$B$20,'Planungstool Heizlast'!$B$19/(15-'Planungstool Heizlast'!$B$8)*(15-Leistungsdaten!A195)+'Planungstool Heizlast'!$B$20))</f>
        <v>0.54273333333333351</v>
      </c>
      <c r="E195">
        <v>23.937515560384298</v>
      </c>
      <c r="F195">
        <v>17.018814055979501</v>
      </c>
      <c r="G195">
        <f>IF(E195&lt;'Planungstool Heizlast'!$B$8,'Planungstool Heizlast'!$B$21,IF(E195&gt;15,'Planungstool Heizlast'!$B$20,'Planungstool Heizlast'!$B$19/(15-'Planungstool Heizlast'!$B$8)*(15-Leistungsdaten!E195)+'Planungstool Heizlast'!$B$20))</f>
        <v>0.54273333333333351</v>
      </c>
      <c r="I195">
        <v>20.2132302360064</v>
      </c>
      <c r="J195">
        <v>16.7986453105562</v>
      </c>
      <c r="K195">
        <f>IF(I195&lt;'Planungstool Heizlast'!$B$8,'Planungstool Heizlast'!$B$21,IF(I195&gt;15,'Planungstool Heizlast'!$B$20,'Planungstool Heizlast'!$B$19/(15-'Planungstool Heizlast'!$B$8)*(15-Leistungsdaten!I195)+'Planungstool Heizlast'!$B$20))</f>
        <v>0.54273333333333351</v>
      </c>
      <c r="M195">
        <v>25.2967564821328</v>
      </c>
      <c r="N195">
        <v>27.704122462322999</v>
      </c>
      <c r="O195">
        <f>IF(M195&lt;'Planungstool Heizlast'!$B$8,'Planungstool Heizlast'!$B$21,IF(M195&gt;15,'Planungstool Heizlast'!$B$20,'Planungstool Heizlast'!$B$19/(15-'Planungstool Heizlast'!$B$8)*(15-Leistungsdaten!M195)+'Planungstool Heizlast'!$B$20))</f>
        <v>0.54273333333333351</v>
      </c>
      <c r="Q195">
        <v>28.240115714283</v>
      </c>
      <c r="R195">
        <v>48.166907057461998</v>
      </c>
      <c r="S195">
        <f>IF(Q195&lt;'Planungstool Heizlast'!$B$8,'Planungstool Heizlast'!$B$21,IF(Q195&gt;15,'Planungstool Heizlast'!$B$20,'Planungstool Heizlast'!$B$19/(15-'Planungstool Heizlast'!$B$8)*(15-Leistungsdaten!Q195)+'Planungstool Heizlast'!$B$20))</f>
        <v>0.54273333333333351</v>
      </c>
      <c r="U195" s="1">
        <f>IF('Planungstool Heizlast'!$B$4="EU13L",Leistungsdaten!I195,IF('Planungstool Heizlast'!$B$4="EU10L",E195,IF('Planungstool Heizlast'!$B$4="EU08L",A195,IF('Planungstool Heizlast'!$B$4="EU15L",M195,IF('Planungstool Heizlast'!$B$4="EU20L",Q195,"")))))</f>
        <v>23.937515560384298</v>
      </c>
      <c r="V195" s="1">
        <f>IF(OR('Planungstool Heizlast'!$B$9="Fußbodenheizung 35°C",'Planungstool Heizlast'!$B$9="Niedertemperaturheizkörper 45°C"),IF('Planungstool Heizlast'!$B$4="EU13L",Leistungsdaten!J195,IF('Planungstool Heizlast'!$B$4="EU10L",Leistungsdaten!F195,IF('Planungstool Heizlast'!$B$4="EU08L",Leistungsdaten!B195,IF('Planungstool Heizlast'!$B$4="EU15L",N195,IF('Planungstool Heizlast'!$B$4="EU20L",R195,""))))),IF('Planungstool Heizlast'!$B$4="EU13L",Leistungsdaten!J195,IF('Planungstool Heizlast'!$B$4="EU10L",Leistungsdaten!F195,IF('Planungstool Heizlast'!$B$4="EU08L",Leistungsdaten!B195,IF('Planungstool Heizlast'!$B$4="EU15L",N195,IF('Planungstool Heizlast'!$B$4="EU20L",R195,"")))))*0.9)*'Planungstool Heizlast'!$B$5</f>
        <v>17.018814055979501</v>
      </c>
      <c r="W195" s="1">
        <f>IF('Planungstool Heizlast'!$B$4="EU13L",Leistungsdaten!K195,IF('Planungstool Heizlast'!$B$4="EU10L",Leistungsdaten!G195,IF('Planungstool Heizlast'!$B$4="EU08L",Leistungsdaten!C195,IF('Planungstool Heizlast'!$B$4="EU15L",O195,IF('Planungstool Heizlast'!$B$4="EU20L",S195,"")))))*$B$268</f>
        <v>0.54273333333333351</v>
      </c>
      <c r="X195" s="1">
        <f t="shared" si="3"/>
        <v>16.476080722646167</v>
      </c>
    </row>
    <row r="196" spans="1:24" x14ac:dyDescent="0.3">
      <c r="A196">
        <v>15.9643573869524</v>
      </c>
      <c r="B196">
        <v>10.9907882909993</v>
      </c>
      <c r="C196">
        <f>IF(A196&lt;'Planungstool Heizlast'!$B$8,'Planungstool Heizlast'!$B$21,IF(A196&gt;15,'Planungstool Heizlast'!$B$20,'Planungstool Heizlast'!$B$19/(15-'Planungstool Heizlast'!$B$8)*(15-Leistungsdaten!A196)+'Planungstool Heizlast'!$B$20))</f>
        <v>0.54273333333333351</v>
      </c>
      <c r="E196">
        <v>24.1842810882201</v>
      </c>
      <c r="F196">
        <v>17.082981450477</v>
      </c>
      <c r="G196">
        <f>IF(E196&lt;'Planungstool Heizlast'!$B$8,'Planungstool Heizlast'!$B$21,IF(E196&gt;15,'Planungstool Heizlast'!$B$20,'Planungstool Heizlast'!$B$19/(15-'Planungstool Heizlast'!$B$8)*(15-Leistungsdaten!E196)+'Planungstool Heizlast'!$B$20))</f>
        <v>0.54273333333333351</v>
      </c>
      <c r="I196">
        <v>20.411403074195899</v>
      </c>
      <c r="J196">
        <v>16.7826615109404</v>
      </c>
      <c r="K196">
        <f>IF(I196&lt;'Planungstool Heizlast'!$B$8,'Planungstool Heizlast'!$B$21,IF(I196&gt;15,'Planungstool Heizlast'!$B$20,'Planungstool Heizlast'!$B$19/(15-'Planungstool Heizlast'!$B$8)*(15-Leistungsdaten!I196)+'Planungstool Heizlast'!$B$20))</f>
        <v>0.54273333333333351</v>
      </c>
      <c r="M196">
        <v>25.5348836975894</v>
      </c>
      <c r="N196">
        <v>27.780350208265599</v>
      </c>
      <c r="O196">
        <f>IF(M196&lt;'Planungstool Heizlast'!$B$8,'Planungstool Heizlast'!$B$21,IF(M196&gt;15,'Planungstool Heizlast'!$B$20,'Planungstool Heizlast'!$B$19/(15-'Planungstool Heizlast'!$B$8)*(15-Leistungsdaten!M196)+'Planungstool Heizlast'!$B$20))</f>
        <v>0.54273333333333351</v>
      </c>
      <c r="Q196">
        <v>28.5265012691608</v>
      </c>
      <c r="R196">
        <v>48.412920978357597</v>
      </c>
      <c r="S196">
        <f>IF(Q196&lt;'Planungstool Heizlast'!$B$8,'Planungstool Heizlast'!$B$21,IF(Q196&gt;15,'Planungstool Heizlast'!$B$20,'Planungstool Heizlast'!$B$19/(15-'Planungstool Heizlast'!$B$8)*(15-Leistungsdaten!Q196)+'Planungstool Heizlast'!$B$20))</f>
        <v>0.54273333333333351</v>
      </c>
      <c r="U196" s="1">
        <f>IF('Planungstool Heizlast'!$B$4="EU13L",Leistungsdaten!I196,IF('Planungstool Heizlast'!$B$4="EU10L",E196,IF('Planungstool Heizlast'!$B$4="EU08L",A196,IF('Planungstool Heizlast'!$B$4="EU15L",M196,IF('Planungstool Heizlast'!$B$4="EU20L",Q196,"")))))</f>
        <v>24.1842810882201</v>
      </c>
      <c r="V196" s="1">
        <f>IF(OR('Planungstool Heizlast'!$B$9="Fußbodenheizung 35°C",'Planungstool Heizlast'!$B$9="Niedertemperaturheizkörper 45°C"),IF('Planungstool Heizlast'!$B$4="EU13L",Leistungsdaten!J196,IF('Planungstool Heizlast'!$B$4="EU10L",Leistungsdaten!F196,IF('Planungstool Heizlast'!$B$4="EU08L",Leistungsdaten!B196,IF('Planungstool Heizlast'!$B$4="EU15L",N196,IF('Planungstool Heizlast'!$B$4="EU20L",R196,""))))),IF('Planungstool Heizlast'!$B$4="EU13L",Leistungsdaten!J196,IF('Planungstool Heizlast'!$B$4="EU10L",Leistungsdaten!F196,IF('Planungstool Heizlast'!$B$4="EU08L",Leistungsdaten!B196,IF('Planungstool Heizlast'!$B$4="EU15L",N196,IF('Planungstool Heizlast'!$B$4="EU20L",R196,"")))))*0.9)*'Planungstool Heizlast'!$B$5</f>
        <v>17.082981450477</v>
      </c>
      <c r="W196" s="1">
        <f>IF('Planungstool Heizlast'!$B$4="EU13L",Leistungsdaten!K196,IF('Planungstool Heizlast'!$B$4="EU10L",Leistungsdaten!G196,IF('Planungstool Heizlast'!$B$4="EU08L",Leistungsdaten!C196,IF('Planungstool Heizlast'!$B$4="EU15L",O196,IF('Planungstool Heizlast'!$B$4="EU20L",S196,"")))))*$B$268</f>
        <v>0.54273333333333351</v>
      </c>
      <c r="X196" s="1">
        <f t="shared" si="3"/>
        <v>16.540248117143665</v>
      </c>
    </row>
    <row r="197" spans="1:24" x14ac:dyDescent="0.3">
      <c r="A197">
        <v>16.166204768928999</v>
      </c>
      <c r="B197">
        <v>10.985387991757699</v>
      </c>
      <c r="C197">
        <f>IF(A197&lt;'Planungstool Heizlast'!$B$8,'Planungstool Heizlast'!$B$21,IF(A197&gt;15,'Planungstool Heizlast'!$B$20,'Planungstool Heizlast'!$B$19/(15-'Planungstool Heizlast'!$B$8)*(15-Leistungsdaten!A197)+'Planungstool Heizlast'!$B$20))</f>
        <v>0.54273333333333351</v>
      </c>
      <c r="E197">
        <v>24.4311172994963</v>
      </c>
      <c r="F197">
        <v>17.147192271233699</v>
      </c>
      <c r="G197">
        <f>IF(E197&lt;'Planungstool Heizlast'!$B$8,'Planungstool Heizlast'!$B$21,IF(E197&gt;15,'Planungstool Heizlast'!$B$20,'Planungstool Heizlast'!$B$19/(15-'Planungstool Heizlast'!$B$8)*(15-Leistungsdaten!E197)+'Planungstool Heizlast'!$B$20))</f>
        <v>0.54273333333333351</v>
      </c>
      <c r="I197">
        <v>20.643393427534399</v>
      </c>
      <c r="J197">
        <v>16.8329021261831</v>
      </c>
      <c r="K197">
        <f>IF(I197&lt;'Planungstool Heizlast'!$B$8,'Planungstool Heizlast'!$B$21,IF(I197&gt;15,'Planungstool Heizlast'!$B$20,'Planungstool Heizlast'!$B$19/(15-'Planungstool Heizlast'!$B$8)*(15-Leistungsdaten!I197)+'Planungstool Heizlast'!$B$20))</f>
        <v>0.54273333333333351</v>
      </c>
      <c r="M197">
        <v>25.772909787128</v>
      </c>
      <c r="N197">
        <v>27.856379741260501</v>
      </c>
      <c r="O197">
        <f>IF(M197&lt;'Planungstool Heizlast'!$B$8,'Planungstool Heizlast'!$B$21,IF(M197&gt;15,'Planungstool Heizlast'!$B$20,'Planungstool Heizlast'!$B$19/(15-'Planungstool Heizlast'!$B$8)*(15-Leistungsdaten!M197)+'Planungstool Heizlast'!$B$20))</f>
        <v>0.54273333333333351</v>
      </c>
      <c r="Q197">
        <v>28.813216629019799</v>
      </c>
      <c r="R197">
        <v>48.659824840475999</v>
      </c>
      <c r="S197">
        <f>IF(Q197&lt;'Planungstool Heizlast'!$B$8,'Planungstool Heizlast'!$B$21,IF(Q197&gt;15,'Planungstool Heizlast'!$B$20,'Planungstool Heizlast'!$B$19/(15-'Planungstool Heizlast'!$B$8)*(15-Leistungsdaten!Q197)+'Planungstool Heizlast'!$B$20))</f>
        <v>0.54273333333333351</v>
      </c>
      <c r="U197" s="1">
        <f>IF('Planungstool Heizlast'!$B$4="EU13L",Leistungsdaten!I197,IF('Planungstool Heizlast'!$B$4="EU10L",E197,IF('Planungstool Heizlast'!$B$4="EU08L",A197,IF('Planungstool Heizlast'!$B$4="EU15L",M197,IF('Planungstool Heizlast'!$B$4="EU20L",Q197,"")))))</f>
        <v>24.4311172994963</v>
      </c>
      <c r="V197" s="1">
        <f>IF(OR('Planungstool Heizlast'!$B$9="Fußbodenheizung 35°C",'Planungstool Heizlast'!$B$9="Niedertemperaturheizkörper 45°C"),IF('Planungstool Heizlast'!$B$4="EU13L",Leistungsdaten!J197,IF('Planungstool Heizlast'!$B$4="EU10L",Leistungsdaten!F197,IF('Planungstool Heizlast'!$B$4="EU08L",Leistungsdaten!B197,IF('Planungstool Heizlast'!$B$4="EU15L",N197,IF('Planungstool Heizlast'!$B$4="EU20L",R197,""))))),IF('Planungstool Heizlast'!$B$4="EU13L",Leistungsdaten!J197,IF('Planungstool Heizlast'!$B$4="EU10L",Leistungsdaten!F197,IF('Planungstool Heizlast'!$B$4="EU08L",Leistungsdaten!B197,IF('Planungstool Heizlast'!$B$4="EU15L",N197,IF('Planungstool Heizlast'!$B$4="EU20L",R197,"")))))*0.9)*'Planungstool Heizlast'!$B$5</f>
        <v>17.147192271233699</v>
      </c>
      <c r="W197" s="1">
        <f>IF('Planungstool Heizlast'!$B$4="EU13L",Leistungsdaten!K197,IF('Planungstool Heizlast'!$B$4="EU10L",Leistungsdaten!G197,IF('Planungstool Heizlast'!$B$4="EU08L",Leistungsdaten!C197,IF('Planungstool Heizlast'!$B$4="EU15L",O197,IF('Planungstool Heizlast'!$B$4="EU20L",S197,"")))))*$B$268</f>
        <v>0.54273333333333351</v>
      </c>
      <c r="X197" s="1">
        <f t="shared" si="3"/>
        <v>16.604458937900365</v>
      </c>
    </row>
    <row r="198" spans="1:24" x14ac:dyDescent="0.3">
      <c r="A198">
        <v>16.392367001013199</v>
      </c>
      <c r="B198">
        <v>11.0243340202396</v>
      </c>
      <c r="C198">
        <f>IF(A198&lt;'Planungstool Heizlast'!$B$8,'Planungstool Heizlast'!$B$21,IF(A198&gt;15,'Planungstool Heizlast'!$B$20,'Planungstool Heizlast'!$B$19/(15-'Planungstool Heizlast'!$B$8)*(15-Leistungsdaten!A198)+'Planungstool Heizlast'!$B$20))</f>
        <v>0.54273333333333351</v>
      </c>
      <c r="E198">
        <v>24.6780235559471</v>
      </c>
      <c r="F198">
        <v>17.211445447211801</v>
      </c>
      <c r="G198">
        <f>IF(E198&lt;'Planungstool Heizlast'!$B$8,'Planungstool Heizlast'!$B$21,IF(E198&gt;15,'Planungstool Heizlast'!$B$20,'Planungstool Heizlast'!$B$19/(15-'Planungstool Heizlast'!$B$8)*(15-Leistungsdaten!E198)+'Planungstool Heizlast'!$B$20))</f>
        <v>0.54273333333333351</v>
      </c>
      <c r="I198">
        <v>20.875318556049699</v>
      </c>
      <c r="J198">
        <v>16.883029970135201</v>
      </c>
      <c r="K198">
        <f>IF(I198&lt;'Planungstool Heizlast'!$B$8,'Planungstool Heizlast'!$B$21,IF(I198&gt;15,'Planungstool Heizlast'!$B$20,'Planungstool Heizlast'!$B$19/(15-'Planungstool Heizlast'!$B$8)*(15-Leistungsdaten!I198)+'Planungstool Heizlast'!$B$20))</f>
        <v>0.54273333333333351</v>
      </c>
      <c r="M198">
        <v>26.010832860478398</v>
      </c>
      <c r="N198">
        <v>27.932207437597398</v>
      </c>
      <c r="O198">
        <f>IF(M198&lt;'Planungstool Heizlast'!$B$8,'Planungstool Heizlast'!$B$21,IF(M198&gt;15,'Planungstool Heizlast'!$B$20,'Planungstool Heizlast'!$B$19/(15-'Planungstool Heizlast'!$B$8)*(15-Leistungsdaten!M198)+'Planungstool Heizlast'!$B$20))</f>
        <v>0.54273333333333351</v>
      </c>
      <c r="Q198">
        <v>29.1002622449579</v>
      </c>
      <c r="R198">
        <v>48.907619940135298</v>
      </c>
      <c r="S198">
        <f>IF(Q198&lt;'Planungstool Heizlast'!$B$8,'Planungstool Heizlast'!$B$21,IF(Q198&gt;15,'Planungstool Heizlast'!$B$20,'Planungstool Heizlast'!$B$19/(15-'Planungstool Heizlast'!$B$8)*(15-Leistungsdaten!Q198)+'Planungstool Heizlast'!$B$20))</f>
        <v>0.54273333333333351</v>
      </c>
      <c r="U198" s="1">
        <f>IF('Planungstool Heizlast'!$B$4="EU13L",Leistungsdaten!I198,IF('Planungstool Heizlast'!$B$4="EU10L",E198,IF('Planungstool Heizlast'!$B$4="EU08L",A198,IF('Planungstool Heizlast'!$B$4="EU15L",M198,IF('Planungstool Heizlast'!$B$4="EU20L",Q198,"")))))</f>
        <v>24.6780235559471</v>
      </c>
      <c r="V198" s="1">
        <f>IF(OR('Planungstool Heizlast'!$B$9="Fußbodenheizung 35°C",'Planungstool Heizlast'!$B$9="Niedertemperaturheizkörper 45°C"),IF('Planungstool Heizlast'!$B$4="EU13L",Leistungsdaten!J198,IF('Planungstool Heizlast'!$B$4="EU10L",Leistungsdaten!F198,IF('Planungstool Heizlast'!$B$4="EU08L",Leistungsdaten!B198,IF('Planungstool Heizlast'!$B$4="EU15L",N198,IF('Planungstool Heizlast'!$B$4="EU20L",R198,""))))),IF('Planungstool Heizlast'!$B$4="EU13L",Leistungsdaten!J198,IF('Planungstool Heizlast'!$B$4="EU10L",Leistungsdaten!F198,IF('Planungstool Heizlast'!$B$4="EU08L",Leistungsdaten!B198,IF('Planungstool Heizlast'!$B$4="EU15L",N198,IF('Planungstool Heizlast'!$B$4="EU20L",R198,"")))))*0.9)*'Planungstool Heizlast'!$B$5</f>
        <v>17.211445447211801</v>
      </c>
      <c r="W198" s="1">
        <f>IF('Planungstool Heizlast'!$B$4="EU13L",Leistungsdaten!K198,IF('Planungstool Heizlast'!$B$4="EU10L",Leistungsdaten!G198,IF('Planungstool Heizlast'!$B$4="EU08L",Leistungsdaten!C198,IF('Planungstool Heizlast'!$B$4="EU15L",O198,IF('Planungstool Heizlast'!$B$4="EU20L",S198,"")))))*$B$268</f>
        <v>0.54273333333333351</v>
      </c>
      <c r="X198" s="1">
        <f t="shared" si="3"/>
        <v>16.668712113878467</v>
      </c>
    </row>
    <row r="199" spans="1:24" x14ac:dyDescent="0.3">
      <c r="A199">
        <v>16.6185084768547</v>
      </c>
      <c r="B199">
        <v>11.063206481287899</v>
      </c>
      <c r="C199">
        <f>IF(A199&lt;'Planungstool Heizlast'!$B$8,'Planungstool Heizlast'!$B$21,IF(A199&gt;15,'Planungstool Heizlast'!$B$20,'Planungstool Heizlast'!$B$19/(15-'Planungstool Heizlast'!$B$8)*(15-Leistungsdaten!A199)+'Planungstool Heizlast'!$B$20))</f>
        <v>0.54273333333333351</v>
      </c>
      <c r="E199">
        <v>24.924999211985199</v>
      </c>
      <c r="F199">
        <v>17.2757398962666</v>
      </c>
      <c r="G199">
        <f>IF(E199&lt;'Planungstool Heizlast'!$B$8,'Planungstool Heizlast'!$B$21,IF(E199&gt;15,'Planungstool Heizlast'!$B$20,'Planungstool Heizlast'!$B$19/(15-'Planungstool Heizlast'!$B$8)*(15-Leistungsdaten!E199)+'Planungstool Heizlast'!$B$20))</f>
        <v>0.54273333333333351</v>
      </c>
      <c r="I199">
        <v>21.0728550718568</v>
      </c>
      <c r="J199">
        <v>16.865950509825499</v>
      </c>
      <c r="K199">
        <f>IF(I199&lt;'Planungstool Heizlast'!$B$8,'Planungstool Heizlast'!$B$21,IF(I199&gt;15,'Planungstool Heizlast'!$B$20,'Planungstool Heizlast'!$B$19/(15-'Planungstool Heizlast'!$B$8)*(15-Leistungsdaten!I199)+'Planungstool Heizlast'!$B$20))</f>
        <v>0.54273333333333351</v>
      </c>
      <c r="M199">
        <v>26.248651020356402</v>
      </c>
      <c r="N199">
        <v>28.007829660119398</v>
      </c>
      <c r="O199">
        <f>IF(M199&lt;'Planungstool Heizlast'!$B$8,'Planungstool Heizlast'!$B$21,IF(M199&gt;15,'Planungstool Heizlast'!$B$20,'Planungstool Heizlast'!$B$19/(15-'Planungstool Heizlast'!$B$8)*(15-Leistungsdaten!M199)+'Planungstool Heizlast'!$B$20))</f>
        <v>0.54273333333333351</v>
      </c>
      <c r="Q199">
        <v>29.387638568072902</v>
      </c>
      <c r="R199">
        <v>49.1563075736535</v>
      </c>
      <c r="S199">
        <f>IF(Q199&lt;'Planungstool Heizlast'!$B$8,'Planungstool Heizlast'!$B$21,IF(Q199&gt;15,'Planungstool Heizlast'!$B$20,'Planungstool Heizlast'!$B$19/(15-'Planungstool Heizlast'!$B$8)*(15-Leistungsdaten!Q199)+'Planungstool Heizlast'!$B$20))</f>
        <v>0.54273333333333351</v>
      </c>
      <c r="U199" s="1">
        <f>IF('Planungstool Heizlast'!$B$4="EU13L",Leistungsdaten!I199,IF('Planungstool Heizlast'!$B$4="EU10L",E199,IF('Planungstool Heizlast'!$B$4="EU08L",A199,IF('Planungstool Heizlast'!$B$4="EU15L",M199,IF('Planungstool Heizlast'!$B$4="EU20L",Q199,"")))))</f>
        <v>24.924999211985199</v>
      </c>
      <c r="V199" s="1">
        <f>IF(OR('Planungstool Heizlast'!$B$9="Fußbodenheizung 35°C",'Planungstool Heizlast'!$B$9="Niedertemperaturheizkörper 45°C"),IF('Planungstool Heizlast'!$B$4="EU13L",Leistungsdaten!J199,IF('Planungstool Heizlast'!$B$4="EU10L",Leistungsdaten!F199,IF('Planungstool Heizlast'!$B$4="EU08L",Leistungsdaten!B199,IF('Planungstool Heizlast'!$B$4="EU15L",N199,IF('Planungstool Heizlast'!$B$4="EU20L",R199,""))))),IF('Planungstool Heizlast'!$B$4="EU13L",Leistungsdaten!J199,IF('Planungstool Heizlast'!$B$4="EU10L",Leistungsdaten!F199,IF('Planungstool Heizlast'!$B$4="EU08L",Leistungsdaten!B199,IF('Planungstool Heizlast'!$B$4="EU15L",N199,IF('Planungstool Heizlast'!$B$4="EU20L",R199,"")))))*0.9)*'Planungstool Heizlast'!$B$5</f>
        <v>17.2757398962666</v>
      </c>
      <c r="W199" s="1">
        <f>IF('Planungstool Heizlast'!$B$4="EU13L",Leistungsdaten!K199,IF('Planungstool Heizlast'!$B$4="EU10L",Leistungsdaten!G199,IF('Planungstool Heizlast'!$B$4="EU08L",Leistungsdaten!C199,IF('Planungstool Heizlast'!$B$4="EU15L",O199,IF('Planungstool Heizlast'!$B$4="EU20L",S199,"")))))*$B$268</f>
        <v>0.54273333333333351</v>
      </c>
      <c r="X199" s="1">
        <f t="shared" si="3"/>
        <v>16.733006562933266</v>
      </c>
    </row>
    <row r="200" spans="1:24" x14ac:dyDescent="0.3">
      <c r="A200">
        <v>16.819813803381901</v>
      </c>
      <c r="B200">
        <v>11.056933925766099</v>
      </c>
      <c r="C200">
        <f>IF(A200&lt;'Planungstool Heizlast'!$B$8,'Planungstool Heizlast'!$B$21,IF(A200&gt;15,'Planungstool Heizlast'!$B$20,'Planungstool Heizlast'!$B$19/(15-'Planungstool Heizlast'!$B$8)*(15-Leistungsdaten!A200)+'Planungstool Heizlast'!$B$20))</f>
        <v>0.54273333333333351</v>
      </c>
      <c r="E200">
        <v>25.172043614702801</v>
      </c>
      <c r="F200">
        <v>17.340074525145798</v>
      </c>
      <c r="G200">
        <f>IF(E200&lt;'Planungstool Heizlast'!$B$8,'Planungstool Heizlast'!$B$21,IF(E200&gt;15,'Planungstool Heizlast'!$B$20,'Planungstool Heizlast'!$B$19/(15-'Planungstool Heizlast'!$B$8)*(15-Leistungsdaten!E200)+'Planungstool Heizlast'!$B$20))</f>
        <v>0.54273333333333351</v>
      </c>
      <c r="I200">
        <v>21.304535263537201</v>
      </c>
      <c r="J200">
        <v>16.915649401897799</v>
      </c>
      <c r="K200">
        <f>IF(I200&lt;'Planungstool Heizlast'!$B$8,'Planungstool Heizlast'!$B$21,IF(I200&gt;15,'Planungstool Heizlast'!$B$20,'Planungstool Heizlast'!$B$19/(15-'Planungstool Heizlast'!$B$8)*(15-Leistungsdaten!I200)+'Planungstool Heizlast'!$B$20))</f>
        <v>0.54273333333333351</v>
      </c>
      <c r="M200">
        <v>26.486362362463201</v>
      </c>
      <c r="N200">
        <v>28.083242758222902</v>
      </c>
      <c r="O200">
        <f>IF(M200&lt;'Planungstool Heizlast'!$B$8,'Planungstool Heizlast'!$B$21,IF(M200&gt;15,'Planungstool Heizlast'!$B$20,'Planungstool Heizlast'!$B$19/(15-'Planungstool Heizlast'!$B$8)*(15-Leistungsdaten!M200)+'Planungstool Heizlast'!$B$20))</f>
        <v>0.54273333333333351</v>
      </c>
      <c r="Q200">
        <v>29.675346049462501</v>
      </c>
      <c r="R200">
        <v>49.405889037348999</v>
      </c>
      <c r="S200">
        <f>IF(Q200&lt;'Planungstool Heizlast'!$B$8,'Planungstool Heizlast'!$B$21,IF(Q200&gt;15,'Planungstool Heizlast'!$B$20,'Planungstool Heizlast'!$B$19/(15-'Planungstool Heizlast'!$B$8)*(15-Leistungsdaten!Q200)+'Planungstool Heizlast'!$B$20))</f>
        <v>0.54273333333333351</v>
      </c>
      <c r="U200" s="1">
        <f>IF('Planungstool Heizlast'!$B$4="EU13L",Leistungsdaten!I200,IF('Planungstool Heizlast'!$B$4="EU10L",E200,IF('Planungstool Heizlast'!$B$4="EU08L",A200,IF('Planungstool Heizlast'!$B$4="EU15L",M200,IF('Planungstool Heizlast'!$B$4="EU20L",Q200,"")))))</f>
        <v>25.172043614702801</v>
      </c>
      <c r="V200" s="1">
        <f>IF(OR('Planungstool Heizlast'!$B$9="Fußbodenheizung 35°C",'Planungstool Heizlast'!$B$9="Niedertemperaturheizkörper 45°C"),IF('Planungstool Heizlast'!$B$4="EU13L",Leistungsdaten!J200,IF('Planungstool Heizlast'!$B$4="EU10L",Leistungsdaten!F200,IF('Planungstool Heizlast'!$B$4="EU08L",Leistungsdaten!B200,IF('Planungstool Heizlast'!$B$4="EU15L",N200,IF('Planungstool Heizlast'!$B$4="EU20L",R200,""))))),IF('Planungstool Heizlast'!$B$4="EU13L",Leistungsdaten!J200,IF('Planungstool Heizlast'!$B$4="EU10L",Leistungsdaten!F200,IF('Planungstool Heizlast'!$B$4="EU08L",Leistungsdaten!B200,IF('Planungstool Heizlast'!$B$4="EU15L",N200,IF('Planungstool Heizlast'!$B$4="EU20L",R200,"")))))*0.9)*'Planungstool Heizlast'!$B$5</f>
        <v>17.340074525145798</v>
      </c>
      <c r="W200" s="1">
        <f>IF('Planungstool Heizlast'!$B$4="EU13L",Leistungsdaten!K200,IF('Planungstool Heizlast'!$B$4="EU10L",Leistungsdaten!G200,IF('Planungstool Heizlast'!$B$4="EU08L",Leistungsdaten!C200,IF('Planungstool Heizlast'!$B$4="EU15L",O200,IF('Planungstool Heizlast'!$B$4="EU20L",S200,"")))))*$B$268</f>
        <v>0.54273333333333351</v>
      </c>
      <c r="X200" s="1">
        <f t="shared" si="3"/>
        <v>16.797341191812464</v>
      </c>
    </row>
    <row r="201" spans="1:24" x14ac:dyDescent="0.3">
      <c r="A201">
        <v>17.045787296819899</v>
      </c>
      <c r="B201">
        <v>11.0954841401945</v>
      </c>
      <c r="C201">
        <f>IF(A201&lt;'Planungstool Heizlast'!$B$8,'Planungstool Heizlast'!$B$21,IF(A201&gt;15,'Planungstool Heizlast'!$B$20,'Planungstool Heizlast'!$B$19/(15-'Planungstool Heizlast'!$B$8)*(15-Leistungsdaten!A201)+'Planungstool Heizlast'!$B$20))</f>
        <v>0.54273333333333351</v>
      </c>
      <c r="E201">
        <v>25.419156103870399</v>
      </c>
      <c r="F201">
        <v>17.404448229489599</v>
      </c>
      <c r="G201">
        <f>IF(E201&lt;'Planungstool Heizlast'!$B$8,'Planungstool Heizlast'!$B$21,IF(E201&gt;15,'Planungstool Heizlast'!$B$20,'Planungstool Heizlast'!$B$19/(15-'Planungstool Heizlast'!$B$8)*(15-Leistungsdaten!E201)+'Planungstool Heizlast'!$B$20))</f>
        <v>0.54273333333333351</v>
      </c>
      <c r="I201">
        <v>21.536146371190299</v>
      </c>
      <c r="J201">
        <v>16.965229735397301</v>
      </c>
      <c r="K201">
        <f>IF(I201&lt;'Planungstool Heizlast'!$B$8,'Planungstool Heizlast'!$B$21,IF(I201&gt;15,'Planungstool Heizlast'!$B$20,'Planungstool Heizlast'!$B$19/(15-'Planungstool Heizlast'!$B$8)*(15-Leistungsdaten!I201)+'Planungstool Heizlast'!$B$20))</f>
        <v>0.54273333333333351</v>
      </c>
      <c r="M201">
        <v>26.723964975485799</v>
      </c>
      <c r="N201">
        <v>28.158443067857601</v>
      </c>
      <c r="O201">
        <f>IF(M201&lt;'Planungstool Heizlast'!$B$8,'Planungstool Heizlast'!$B$21,IF(M201&gt;15,'Planungstool Heizlast'!$B$20,'Planungstool Heizlast'!$B$19/(15-'Planungstool Heizlast'!$B$8)*(15-Leistungsdaten!M201)+'Planungstool Heizlast'!$B$20))</f>
        <v>0.54273333333333351</v>
      </c>
      <c r="Q201">
        <v>29.963385140224698</v>
      </c>
      <c r="R201">
        <v>49.656365627539799</v>
      </c>
      <c r="S201">
        <f>IF(Q201&lt;'Planungstool Heizlast'!$B$8,'Planungstool Heizlast'!$B$21,IF(Q201&gt;15,'Planungstool Heizlast'!$B$20,'Planungstool Heizlast'!$B$19/(15-'Planungstool Heizlast'!$B$8)*(15-Leistungsdaten!Q201)+'Planungstool Heizlast'!$B$20))</f>
        <v>0.54273333333333351</v>
      </c>
      <c r="U201" s="1">
        <f>IF('Planungstool Heizlast'!$B$4="EU13L",Leistungsdaten!I201,IF('Planungstool Heizlast'!$B$4="EU10L",E201,IF('Planungstool Heizlast'!$B$4="EU08L",A201,IF('Planungstool Heizlast'!$B$4="EU15L",M201,IF('Planungstool Heizlast'!$B$4="EU20L",Q201,"")))))</f>
        <v>25.419156103870399</v>
      </c>
      <c r="V201" s="1">
        <f>IF(OR('Planungstool Heizlast'!$B$9="Fußbodenheizung 35°C",'Planungstool Heizlast'!$B$9="Niedertemperaturheizkörper 45°C"),IF('Planungstool Heizlast'!$B$4="EU13L",Leistungsdaten!J201,IF('Planungstool Heizlast'!$B$4="EU10L",Leistungsdaten!F201,IF('Planungstool Heizlast'!$B$4="EU08L",Leistungsdaten!B201,IF('Planungstool Heizlast'!$B$4="EU15L",N201,IF('Planungstool Heizlast'!$B$4="EU20L",R201,""))))),IF('Planungstool Heizlast'!$B$4="EU13L",Leistungsdaten!J201,IF('Planungstool Heizlast'!$B$4="EU10L",Leistungsdaten!F201,IF('Planungstool Heizlast'!$B$4="EU08L",Leistungsdaten!B201,IF('Planungstool Heizlast'!$B$4="EU15L",N201,IF('Planungstool Heizlast'!$B$4="EU20L",R201,"")))))*0.9)*'Planungstool Heizlast'!$B$5</f>
        <v>17.404448229489599</v>
      </c>
      <c r="W201" s="1">
        <f>IF('Planungstool Heizlast'!$B$4="EU13L",Leistungsdaten!K201,IF('Planungstool Heizlast'!$B$4="EU10L",Leistungsdaten!G201,IF('Planungstool Heizlast'!$B$4="EU08L",Leistungsdaten!C201,IF('Planungstool Heizlast'!$B$4="EU15L",O201,IF('Planungstool Heizlast'!$B$4="EU20L",S201,"")))))*$B$268</f>
        <v>0.54273333333333351</v>
      </c>
      <c r="X201" s="1">
        <f t="shared" si="3"/>
        <v>16.861714896156265</v>
      </c>
    </row>
    <row r="202" spans="1:24" x14ac:dyDescent="0.3">
      <c r="A202">
        <v>17.271736628516699</v>
      </c>
      <c r="B202">
        <v>11.1339552332119</v>
      </c>
      <c r="C202">
        <f>IF(A202&lt;'Planungstool Heizlast'!$B$8,'Planungstool Heizlast'!$B$21,IF(A202&gt;15,'Planungstool Heizlast'!$B$20,'Planungstool Heizlast'!$B$19/(15-'Planungstool Heizlast'!$B$8)*(15-Leistungsdaten!A202)+'Planungstool Heizlast'!$B$20))</f>
        <v>0.54273333333333351</v>
      </c>
      <c r="E202">
        <v>25.666336011937702</v>
      </c>
      <c r="F202">
        <v>17.468859893831102</v>
      </c>
      <c r="G202">
        <f>IF(E202&lt;'Planungstool Heizlast'!$B$8,'Planungstool Heizlast'!$B$21,IF(E202&gt;15,'Planungstool Heizlast'!$B$20,'Planungstool Heizlast'!$B$19/(15-'Planungstool Heizlast'!$B$8)*(15-Leistungsdaten!E202)+'Planungstool Heizlast'!$B$20))</f>
        <v>0.54273333333333351</v>
      </c>
      <c r="I202">
        <v>21.7330395560884</v>
      </c>
      <c r="J202">
        <v>16.947046517935799</v>
      </c>
      <c r="K202">
        <f>IF(I202&lt;'Planungstool Heizlast'!$B$8,'Planungstool Heizlast'!$B$21,IF(I202&gt;15,'Planungstool Heizlast'!$B$20,'Planungstool Heizlast'!$B$19/(15-'Planungstool Heizlast'!$B$8)*(15-Leistungsdaten!I202)+'Planungstool Heizlast'!$B$20))</f>
        <v>0.54273333333333351</v>
      </c>
      <c r="M202">
        <v>26.961456941096898</v>
      </c>
      <c r="N202">
        <v>28.233426911526699</v>
      </c>
      <c r="O202">
        <f>IF(M202&lt;'Planungstool Heizlast'!$B$8,'Planungstool Heizlast'!$B$21,IF(M202&gt;15,'Planungstool Heizlast'!$B$20,'Planungstool Heizlast'!$B$19/(15-'Planungstool Heizlast'!$B$8)*(15-Leistungsdaten!M202)+'Planungstool Heizlast'!$B$20))</f>
        <v>0.54273333333333351</v>
      </c>
      <c r="Q202">
        <v>30.251756291457099</v>
      </c>
      <c r="R202">
        <v>49.907738640543997</v>
      </c>
      <c r="S202">
        <f>IF(Q202&lt;'Planungstool Heizlast'!$B$8,'Planungstool Heizlast'!$B$21,IF(Q202&gt;15,'Planungstool Heizlast'!$B$20,'Planungstool Heizlast'!$B$19/(15-'Planungstool Heizlast'!$B$8)*(15-Leistungsdaten!Q202)+'Planungstool Heizlast'!$B$20))</f>
        <v>0.54273333333333351</v>
      </c>
      <c r="U202" s="1">
        <f>IF('Planungstool Heizlast'!$B$4="EU13L",Leistungsdaten!I202,IF('Planungstool Heizlast'!$B$4="EU10L",E202,IF('Planungstool Heizlast'!$B$4="EU08L",A202,IF('Planungstool Heizlast'!$B$4="EU15L",M202,IF('Planungstool Heizlast'!$B$4="EU20L",Q202,"")))))</f>
        <v>25.666336011937702</v>
      </c>
      <c r="V202" s="1">
        <f>IF(OR('Planungstool Heizlast'!$B$9="Fußbodenheizung 35°C",'Planungstool Heizlast'!$B$9="Niedertemperaturheizkörper 45°C"),IF('Planungstool Heizlast'!$B$4="EU13L",Leistungsdaten!J202,IF('Planungstool Heizlast'!$B$4="EU10L",Leistungsdaten!F202,IF('Planungstool Heizlast'!$B$4="EU08L",Leistungsdaten!B202,IF('Planungstool Heizlast'!$B$4="EU15L",N202,IF('Planungstool Heizlast'!$B$4="EU20L",R202,""))))),IF('Planungstool Heizlast'!$B$4="EU13L",Leistungsdaten!J202,IF('Planungstool Heizlast'!$B$4="EU10L",Leistungsdaten!F202,IF('Planungstool Heizlast'!$B$4="EU08L",Leistungsdaten!B202,IF('Planungstool Heizlast'!$B$4="EU15L",N202,IF('Planungstool Heizlast'!$B$4="EU20L",R202,"")))))*0.9)*'Planungstool Heizlast'!$B$5</f>
        <v>17.468859893831102</v>
      </c>
      <c r="W202" s="1">
        <f>IF('Planungstool Heizlast'!$B$4="EU13L",Leistungsdaten!K202,IF('Planungstool Heizlast'!$B$4="EU10L",Leistungsdaten!G202,IF('Planungstool Heizlast'!$B$4="EU08L",Leistungsdaten!C202,IF('Planungstool Heizlast'!$B$4="EU15L",O202,IF('Planungstool Heizlast'!$B$4="EU20L",S202,"")))))*$B$268</f>
        <v>0.54273333333333351</v>
      </c>
      <c r="X202" s="1">
        <f t="shared" si="3"/>
        <v>16.926126560497767</v>
      </c>
    </row>
    <row r="203" spans="1:24" x14ac:dyDescent="0.3">
      <c r="A203">
        <v>17.472492607986499</v>
      </c>
      <c r="B203">
        <v>11.1268008584663</v>
      </c>
      <c r="C203">
        <f>IF(A203&lt;'Planungstool Heizlast'!$B$8,'Planungstool Heizlast'!$B$21,IF(A203&gt;15,'Planungstool Heizlast'!$B$20,'Planungstool Heizlast'!$B$19/(15-'Planungstool Heizlast'!$B$8)*(15-Leistungsdaten!A203)+'Planungstool Heizlast'!$B$20))</f>
        <v>0.54273333333333351</v>
      </c>
      <c r="E203">
        <v>25.913582664033001</v>
      </c>
      <c r="F203">
        <v>17.533308391596002</v>
      </c>
      <c r="G203">
        <f>IF(E203&lt;'Planungstool Heizlast'!$B$8,'Planungstool Heizlast'!$B$21,IF(E203&gt;15,'Planungstool Heizlast'!$B$20,'Planungstool Heizlast'!$B$19/(15-'Planungstool Heizlast'!$B$8)*(15-Leistungsdaten!E203)+'Planungstool Heizlast'!$B$20))</f>
        <v>0.54273333333333351</v>
      </c>
      <c r="I203">
        <v>21.964399222391901</v>
      </c>
      <c r="J203">
        <v>16.9961885871239</v>
      </c>
      <c r="K203">
        <f>IF(I203&lt;'Planungstool Heizlast'!$B$8,'Planungstool Heizlast'!$B$21,IF(I203&gt;15,'Planungstool Heizlast'!$B$20,'Planungstool Heizlast'!$B$19/(15-'Planungstool Heizlast'!$B$8)*(15-Leistungsdaten!I203)+'Planungstool Heizlast'!$B$20))</f>
        <v>0.54273333333333351</v>
      </c>
      <c r="M203">
        <v>27.198836333954802</v>
      </c>
      <c r="N203">
        <v>28.308190598286199</v>
      </c>
      <c r="O203">
        <f>IF(M203&lt;'Planungstool Heizlast'!$B$8,'Planungstool Heizlast'!$B$21,IF(M203&gt;15,'Planungstool Heizlast'!$B$20,'Planungstool Heizlast'!$B$19/(15-'Planungstool Heizlast'!$B$8)*(15-Leistungsdaten!M203)+'Planungstool Heizlast'!$B$20))</f>
        <v>0.54273333333333351</v>
      </c>
      <c r="Q203">
        <v>30.540459954257599</v>
      </c>
      <c r="R203">
        <v>50.160009372679802</v>
      </c>
      <c r="S203">
        <f>IF(Q203&lt;'Planungstool Heizlast'!$B$8,'Planungstool Heizlast'!$B$21,IF(Q203&gt;15,'Planungstool Heizlast'!$B$20,'Planungstool Heizlast'!$B$19/(15-'Planungstool Heizlast'!$B$8)*(15-Leistungsdaten!Q203)+'Planungstool Heizlast'!$B$20))</f>
        <v>0.54273333333333351</v>
      </c>
      <c r="U203" s="1">
        <f>IF('Planungstool Heizlast'!$B$4="EU13L",Leistungsdaten!I203,IF('Planungstool Heizlast'!$B$4="EU10L",E203,IF('Planungstool Heizlast'!$B$4="EU08L",A203,IF('Planungstool Heizlast'!$B$4="EU15L",M203,IF('Planungstool Heizlast'!$B$4="EU20L",Q203,"")))))</f>
        <v>25.913582664033001</v>
      </c>
      <c r="V203" s="1">
        <f>IF(OR('Planungstool Heizlast'!$B$9="Fußbodenheizung 35°C",'Planungstool Heizlast'!$B$9="Niedertemperaturheizkörper 45°C"),IF('Planungstool Heizlast'!$B$4="EU13L",Leistungsdaten!J203,IF('Planungstool Heizlast'!$B$4="EU10L",Leistungsdaten!F203,IF('Planungstool Heizlast'!$B$4="EU08L",Leistungsdaten!B203,IF('Planungstool Heizlast'!$B$4="EU15L",N203,IF('Planungstool Heizlast'!$B$4="EU20L",R203,""))))),IF('Planungstool Heizlast'!$B$4="EU13L",Leistungsdaten!J203,IF('Planungstool Heizlast'!$B$4="EU10L",Leistungsdaten!F203,IF('Planungstool Heizlast'!$B$4="EU08L",Leistungsdaten!B203,IF('Planungstool Heizlast'!$B$4="EU15L",N203,IF('Planungstool Heizlast'!$B$4="EU20L",R203,"")))))*0.9)*'Planungstool Heizlast'!$B$5</f>
        <v>17.533308391596002</v>
      </c>
      <c r="W203" s="1">
        <f>IF('Planungstool Heizlast'!$B$4="EU13L",Leistungsdaten!K203,IF('Planungstool Heizlast'!$B$4="EU10L",Leistungsdaten!G203,IF('Planungstool Heizlast'!$B$4="EU08L",Leistungsdaten!C203,IF('Planungstool Heizlast'!$B$4="EU15L",O203,IF('Planungstool Heizlast'!$B$4="EU20L",S203,"")))))*$B$268</f>
        <v>0.54273333333333351</v>
      </c>
      <c r="X203" s="1">
        <f t="shared" si="3"/>
        <v>16.990575058262667</v>
      </c>
    </row>
    <row r="204" spans="1:24" x14ac:dyDescent="0.3">
      <c r="A204">
        <v>17.698267796420001</v>
      </c>
      <c r="B204">
        <v>11.1649402755179</v>
      </c>
      <c r="C204">
        <f>IF(A204&lt;'Planungstool Heizlast'!$B$8,'Planungstool Heizlast'!$B$21,IF(A204&gt;15,'Planungstool Heizlast'!$B$20,'Planungstool Heizlast'!$B$19/(15-'Planungstool Heizlast'!$B$8)*(15-Leistungsdaten!A204)+'Planungstool Heizlast'!$B$20))</f>
        <v>0.54273333333333351</v>
      </c>
      <c r="E204">
        <v>26.1608953779639</v>
      </c>
      <c r="F204">
        <v>17.5977925851025</v>
      </c>
      <c r="G204">
        <f>IF(E204&lt;'Planungstool Heizlast'!$B$8,'Planungstool Heizlast'!$B$21,IF(E204&gt;15,'Planungstool Heizlast'!$B$20,'Planungstool Heizlast'!$B$19/(15-'Planungstool Heizlast'!$B$8)*(15-Leistungsdaten!E204)+'Planungstool Heizlast'!$B$20))</f>
        <v>0.54273333333333351</v>
      </c>
      <c r="I204">
        <v>22.195685924725201</v>
      </c>
      <c r="J204">
        <v>17.045206278992001</v>
      </c>
      <c r="K204">
        <f>IF(I204&lt;'Planungstool Heizlast'!$B$8,'Planungstool Heizlast'!$B$21,IF(I204&gt;15,'Planungstool Heizlast'!$B$20,'Planungstool Heizlast'!$B$19/(15-'Planungstool Heizlast'!$B$8)*(15-Leistungsdaten!I204)+'Planungstool Heizlast'!$B$20))</f>
        <v>0.54273333333333351</v>
      </c>
      <c r="M204">
        <v>27.436101221703499</v>
      </c>
      <c r="N204">
        <v>28.382730423746001</v>
      </c>
      <c r="O204">
        <f>IF(M204&lt;'Planungstool Heizlast'!$B$8,'Planungstool Heizlast'!$B$21,IF(M204&gt;15,'Planungstool Heizlast'!$B$20,'Planungstool Heizlast'!$B$19/(15-'Planungstool Heizlast'!$B$8)*(15-Leistungsdaten!M204)+'Planungstool Heizlast'!$B$20))</f>
        <v>0.54273333333333351</v>
      </c>
      <c r="Q204">
        <v>30.829496579724101</v>
      </c>
      <c r="R204">
        <v>50.413179120265397</v>
      </c>
      <c r="S204">
        <f>IF(Q204&lt;'Planungstool Heizlast'!$B$8,'Planungstool Heizlast'!$B$21,IF(Q204&gt;15,'Planungstool Heizlast'!$B$20,'Planungstool Heizlast'!$B$19/(15-'Planungstool Heizlast'!$B$8)*(15-Leistungsdaten!Q204)+'Planungstool Heizlast'!$B$20))</f>
        <v>0.54273333333333351</v>
      </c>
      <c r="U204" s="1">
        <f>IF('Planungstool Heizlast'!$B$4="EU13L",Leistungsdaten!I204,IF('Planungstool Heizlast'!$B$4="EU10L",E204,IF('Planungstool Heizlast'!$B$4="EU08L",A204,IF('Planungstool Heizlast'!$B$4="EU15L",M204,IF('Planungstool Heizlast'!$B$4="EU20L",Q204,"")))))</f>
        <v>26.1608953779639</v>
      </c>
      <c r="V204" s="1">
        <f>IF(OR('Planungstool Heizlast'!$B$9="Fußbodenheizung 35°C",'Planungstool Heizlast'!$B$9="Niedertemperaturheizkörper 45°C"),IF('Planungstool Heizlast'!$B$4="EU13L",Leistungsdaten!J204,IF('Planungstool Heizlast'!$B$4="EU10L",Leistungsdaten!F204,IF('Planungstool Heizlast'!$B$4="EU08L",Leistungsdaten!B204,IF('Planungstool Heizlast'!$B$4="EU15L",N204,IF('Planungstool Heizlast'!$B$4="EU20L",R204,""))))),IF('Planungstool Heizlast'!$B$4="EU13L",Leistungsdaten!J204,IF('Planungstool Heizlast'!$B$4="EU10L",Leistungsdaten!F204,IF('Planungstool Heizlast'!$B$4="EU08L",Leistungsdaten!B204,IF('Planungstool Heizlast'!$B$4="EU15L",N204,IF('Planungstool Heizlast'!$B$4="EU20L",R204,"")))))*0.9)*'Planungstool Heizlast'!$B$5</f>
        <v>17.5977925851025</v>
      </c>
      <c r="W204" s="1">
        <f>IF('Planungstool Heizlast'!$B$4="EU13L",Leistungsdaten!K204,IF('Planungstool Heizlast'!$B$4="EU10L",Leistungsdaten!G204,IF('Planungstool Heizlast'!$B$4="EU08L",Leistungsdaten!C204,IF('Planungstool Heizlast'!$B$4="EU15L",O204,IF('Planungstool Heizlast'!$B$4="EU20L",S204,"")))))*$B$268</f>
        <v>0.54273333333333351</v>
      </c>
      <c r="X204" s="1">
        <f t="shared" si="3"/>
        <v>17.055059251769165</v>
      </c>
    </row>
    <row r="205" spans="1:24" x14ac:dyDescent="0.3">
      <c r="A205">
        <v>17.9240154135605</v>
      </c>
      <c r="B205">
        <v>11.202995011032</v>
      </c>
      <c r="C205">
        <f>IF(A205&lt;'Planungstool Heizlast'!$B$8,'Planungstool Heizlast'!$B$21,IF(A205&gt;15,'Planungstool Heizlast'!$B$20,'Planungstool Heizlast'!$B$19/(15-'Planungstool Heizlast'!$B$8)*(15-Leistungsdaten!A205)+'Planungstool Heizlast'!$B$20))</f>
        <v>0.54273333333333351</v>
      </c>
      <c r="E205">
        <v>26.408273464216499</v>
      </c>
      <c r="F205">
        <v>17.662311325561699</v>
      </c>
      <c r="G205">
        <f>IF(E205&lt;'Planungstool Heizlast'!$B$8,'Planungstool Heizlast'!$B$21,IF(E205&gt;15,'Planungstool Heizlast'!$B$20,'Planungstool Heizlast'!$B$19/(15-'Planungstool Heizlast'!$B$8)*(15-Leistungsdaten!E205)+'Planungstool Heizlast'!$B$20))</f>
        <v>0.54273333333333351</v>
      </c>
      <c r="I205">
        <v>22.391928926493499</v>
      </c>
      <c r="J205">
        <v>17.025911445062899</v>
      </c>
      <c r="K205">
        <f>IF(I205&lt;'Planungstool Heizlast'!$B$8,'Planungstool Heizlast'!$B$21,IF(I205&gt;15,'Planungstool Heizlast'!$B$20,'Planungstool Heizlast'!$B$19/(15-'Planungstool Heizlast'!$B$8)*(15-Leistungsdaten!I205)+'Planungstool Heizlast'!$B$20))</f>
        <v>0.54273333333333351</v>
      </c>
      <c r="M205">
        <v>27.673249664972701</v>
      </c>
      <c r="N205">
        <v>28.457042670069001</v>
      </c>
      <c r="O205">
        <f>IF(M205&lt;'Planungstool Heizlast'!$B$8,'Planungstool Heizlast'!$B$21,IF(M205&gt;15,'Planungstool Heizlast'!$B$20,'Planungstool Heizlast'!$B$19/(15-'Planungstool Heizlast'!$B$8)*(15-Leistungsdaten!M205)+'Planungstool Heizlast'!$B$20))</f>
        <v>0.54273333333333351</v>
      </c>
      <c r="Q205">
        <v>31.1188666189543</v>
      </c>
      <c r="R205">
        <v>50.6672491796188</v>
      </c>
      <c r="S205">
        <f>IF(Q205&lt;'Planungstool Heizlast'!$B$8,'Planungstool Heizlast'!$B$21,IF(Q205&gt;15,'Planungstool Heizlast'!$B$20,'Planungstool Heizlast'!$B$19/(15-'Planungstool Heizlast'!$B$8)*(15-Leistungsdaten!Q205)+'Planungstool Heizlast'!$B$20))</f>
        <v>0.54273333333333351</v>
      </c>
      <c r="U205" s="1">
        <f>IF('Planungstool Heizlast'!$B$4="EU13L",Leistungsdaten!I205,IF('Planungstool Heizlast'!$B$4="EU10L",E205,IF('Planungstool Heizlast'!$B$4="EU08L",A205,IF('Planungstool Heizlast'!$B$4="EU15L",M205,IF('Planungstool Heizlast'!$B$4="EU20L",Q205,"")))))</f>
        <v>26.408273464216499</v>
      </c>
      <c r="V205" s="1">
        <f>IF(OR('Planungstool Heizlast'!$B$9="Fußbodenheizung 35°C",'Planungstool Heizlast'!$B$9="Niedertemperaturheizkörper 45°C"),IF('Planungstool Heizlast'!$B$4="EU13L",Leistungsdaten!J205,IF('Planungstool Heizlast'!$B$4="EU10L",Leistungsdaten!F205,IF('Planungstool Heizlast'!$B$4="EU08L",Leistungsdaten!B205,IF('Planungstool Heizlast'!$B$4="EU15L",N205,IF('Planungstool Heizlast'!$B$4="EU20L",R205,""))))),IF('Planungstool Heizlast'!$B$4="EU13L",Leistungsdaten!J205,IF('Planungstool Heizlast'!$B$4="EU10L",Leistungsdaten!F205,IF('Planungstool Heizlast'!$B$4="EU08L",Leistungsdaten!B205,IF('Planungstool Heizlast'!$B$4="EU15L",N205,IF('Planungstool Heizlast'!$B$4="EU20L",R205,"")))))*0.9)*'Planungstool Heizlast'!$B$5</f>
        <v>17.662311325561699</v>
      </c>
      <c r="W205" s="1">
        <f>IF('Planungstool Heizlast'!$B$4="EU13L",Leistungsdaten!K205,IF('Planungstool Heizlast'!$B$4="EU10L",Leistungsdaten!G205,IF('Planungstool Heizlast'!$B$4="EU08L",Leistungsdaten!C205,IF('Planungstool Heizlast'!$B$4="EU15L",O205,IF('Planungstool Heizlast'!$B$4="EU20L",S205,"")))))*$B$268</f>
        <v>0.54273333333333351</v>
      </c>
      <c r="X205" s="1">
        <f t="shared" si="3"/>
        <v>17.119577992228365</v>
      </c>
    </row>
    <row r="206" spans="1:24" x14ac:dyDescent="0.3">
      <c r="A206">
        <v>18.124214970158899</v>
      </c>
      <c r="B206">
        <v>11.1949495815134</v>
      </c>
      <c r="C206">
        <f>IF(A206&lt;'Planungstool Heizlast'!$B$8,'Planungstool Heizlast'!$B$21,IF(A206&gt;15,'Planungstool Heizlast'!$B$20,'Planungstool Heizlast'!$B$19/(15-'Planungstool Heizlast'!$B$8)*(15-Leistungsdaten!A206)+'Planungstool Heizlast'!$B$20))</f>
        <v>0.54273333333333351</v>
      </c>
      <c r="E206">
        <v>26.6557162259558</v>
      </c>
      <c r="F206">
        <v>17.726863453077101</v>
      </c>
      <c r="G206">
        <f>IF(E206&lt;'Planungstool Heizlast'!$B$8,'Planungstool Heizlast'!$B$21,IF(E206&gt;15,'Planungstool Heizlast'!$B$20,'Planungstool Heizlast'!$B$19/(15-'Planungstool Heizlast'!$B$8)*(15-Leistungsdaten!E206)+'Planungstool Heizlast'!$B$20))</f>
        <v>0.54273333333333351</v>
      </c>
      <c r="I206">
        <v>22.622957695115801</v>
      </c>
      <c r="J206">
        <v>17.0744815786266</v>
      </c>
      <c r="K206">
        <f>IF(I206&lt;'Planungstool Heizlast'!$B$8,'Planungstool Heizlast'!$B$21,IF(I206&gt;15,'Planungstool Heizlast'!$B$20,'Planungstool Heizlast'!$B$19/(15-'Planungstool Heizlast'!$B$8)*(15-Leistungsdaten!I206)+'Planungstool Heizlast'!$B$20))</f>
        <v>0.54273333333333351</v>
      </c>
      <c r="M206">
        <v>27.910279717377701</v>
      </c>
      <c r="N206">
        <v>28.531123605971299</v>
      </c>
      <c r="O206">
        <f>IF(M206&lt;'Planungstool Heizlast'!$B$8,'Planungstool Heizlast'!$B$21,IF(M206&gt;15,'Planungstool Heizlast'!$B$20,'Planungstool Heizlast'!$B$19/(15-'Planungstool Heizlast'!$B$8)*(15-Leistungsdaten!M206)+'Planungstool Heizlast'!$B$20))</f>
        <v>0.54273333333333351</v>
      </c>
      <c r="Q206">
        <v>31.408570523045899</v>
      </c>
      <c r="R206">
        <v>50.922220847058298</v>
      </c>
      <c r="S206">
        <f>IF(Q206&lt;'Planungstool Heizlast'!$B$8,'Planungstool Heizlast'!$B$21,IF(Q206&gt;15,'Planungstool Heizlast'!$B$20,'Planungstool Heizlast'!$B$19/(15-'Planungstool Heizlast'!$B$8)*(15-Leistungsdaten!Q206)+'Planungstool Heizlast'!$B$20))</f>
        <v>0.54273333333333351</v>
      </c>
      <c r="U206" s="1">
        <f>IF('Planungstool Heizlast'!$B$4="EU13L",Leistungsdaten!I206,IF('Planungstool Heizlast'!$B$4="EU10L",E206,IF('Planungstool Heizlast'!$B$4="EU08L",A206,IF('Planungstool Heizlast'!$B$4="EU15L",M206,IF('Planungstool Heizlast'!$B$4="EU20L",Q206,"")))))</f>
        <v>26.6557162259558</v>
      </c>
      <c r="V206" s="1">
        <f>IF(OR('Planungstool Heizlast'!$B$9="Fußbodenheizung 35°C",'Planungstool Heizlast'!$B$9="Niedertemperaturheizkörper 45°C"),IF('Planungstool Heizlast'!$B$4="EU13L",Leistungsdaten!J206,IF('Planungstool Heizlast'!$B$4="EU10L",Leistungsdaten!F206,IF('Planungstool Heizlast'!$B$4="EU08L",Leistungsdaten!B206,IF('Planungstool Heizlast'!$B$4="EU15L",N206,IF('Planungstool Heizlast'!$B$4="EU20L",R206,""))))),IF('Planungstool Heizlast'!$B$4="EU13L",Leistungsdaten!J206,IF('Planungstool Heizlast'!$B$4="EU10L",Leistungsdaten!F206,IF('Planungstool Heizlast'!$B$4="EU08L",Leistungsdaten!B206,IF('Planungstool Heizlast'!$B$4="EU15L",N206,IF('Planungstool Heizlast'!$B$4="EU20L",R206,"")))))*0.9)*'Planungstool Heizlast'!$B$5</f>
        <v>17.726863453077101</v>
      </c>
      <c r="W206" s="1">
        <f>IF('Planungstool Heizlast'!$B$4="EU13L",Leistungsdaten!K206,IF('Planungstool Heizlast'!$B$4="EU10L",Leistungsdaten!G206,IF('Planungstool Heizlast'!$B$4="EU08L",Leistungsdaten!C206,IF('Planungstool Heizlast'!$B$4="EU15L",O206,IF('Planungstool Heizlast'!$B$4="EU20L",S206,"")))))*$B$268</f>
        <v>0.54273333333333351</v>
      </c>
      <c r="X206" s="1">
        <f t="shared" si="3"/>
        <v>17.184130119743767</v>
      </c>
    </row>
    <row r="207" spans="1:24" x14ac:dyDescent="0.3">
      <c r="A207">
        <v>18.3497823331933</v>
      </c>
      <c r="B207">
        <v>11.2326632875995</v>
      </c>
      <c r="C207">
        <f>IF(A207&lt;'Planungstool Heizlast'!$B$8,'Planungstool Heizlast'!$B$21,IF(A207&gt;15,'Planungstool Heizlast'!$B$20,'Planungstool Heizlast'!$B$19/(15-'Planungstool Heizlast'!$B$8)*(15-Leistungsdaten!A207)+'Planungstool Heizlast'!$B$20))</f>
        <v>0.54273333333333351</v>
      </c>
      <c r="E207">
        <v>26.903222959025999</v>
      </c>
      <c r="F207">
        <v>17.791447796645102</v>
      </c>
      <c r="G207">
        <f>IF(E207&lt;'Planungstool Heizlast'!$B$8,'Planungstool Heizlast'!$B$21,IF(E207&gt;15,'Planungstool Heizlast'!$B$20,'Planungstool Heizlast'!$B$19/(15-'Planungstool Heizlast'!$B$8)*(15-Leistungsdaten!E207)+'Planungstool Heizlast'!$B$20))</f>
        <v>0.54273333333333351</v>
      </c>
      <c r="I207">
        <v>22.8539095990673</v>
      </c>
      <c r="J207">
        <v>17.122921484630599</v>
      </c>
      <c r="K207">
        <f>IF(I207&lt;'Planungstool Heizlast'!$B$8,'Planungstool Heizlast'!$B$21,IF(I207&gt;15,'Planungstool Heizlast'!$B$20,'Planungstool Heizlast'!$B$19/(15-'Planungstool Heizlast'!$B$8)*(15-Leistungsdaten!I207)+'Planungstool Heizlast'!$B$20))</f>
        <v>0.54273333333333351</v>
      </c>
      <c r="M207">
        <v>28.147189425519599</v>
      </c>
      <c r="N207">
        <v>28.604969486722599</v>
      </c>
      <c r="O207">
        <f>IF(M207&lt;'Planungstool Heizlast'!$B$8,'Planungstool Heizlast'!$B$21,IF(M207&gt;15,'Planungstool Heizlast'!$B$20,'Planungstool Heizlast'!$B$19/(15-'Planungstool Heizlast'!$B$8)*(15-Leistungsdaten!M207)+'Planungstool Heizlast'!$B$20))</f>
        <v>0.54273333333333351</v>
      </c>
      <c r="Q207">
        <v>31.698608743097001</v>
      </c>
      <c r="R207">
        <v>51.178095418901997</v>
      </c>
      <c r="S207">
        <f>IF(Q207&lt;'Planungstool Heizlast'!$B$8,'Planungstool Heizlast'!$B$21,IF(Q207&gt;15,'Planungstool Heizlast'!$B$20,'Planungstool Heizlast'!$B$19/(15-'Planungstool Heizlast'!$B$8)*(15-Leistungsdaten!Q207)+'Planungstool Heizlast'!$B$20))</f>
        <v>0.54273333333333351</v>
      </c>
      <c r="U207" s="1">
        <f>IF('Planungstool Heizlast'!$B$4="EU13L",Leistungsdaten!I207,IF('Planungstool Heizlast'!$B$4="EU10L",E207,IF('Planungstool Heizlast'!$B$4="EU08L",A207,IF('Planungstool Heizlast'!$B$4="EU15L",M207,IF('Planungstool Heizlast'!$B$4="EU20L",Q207,"")))))</f>
        <v>26.903222959025999</v>
      </c>
      <c r="V207" s="1">
        <f>IF(OR('Planungstool Heizlast'!$B$9="Fußbodenheizung 35°C",'Planungstool Heizlast'!$B$9="Niedertemperaturheizkörper 45°C"),IF('Planungstool Heizlast'!$B$4="EU13L",Leistungsdaten!J207,IF('Planungstool Heizlast'!$B$4="EU10L",Leistungsdaten!F207,IF('Planungstool Heizlast'!$B$4="EU08L",Leistungsdaten!B207,IF('Planungstool Heizlast'!$B$4="EU15L",N207,IF('Planungstool Heizlast'!$B$4="EU20L",R207,""))))),IF('Planungstool Heizlast'!$B$4="EU13L",Leistungsdaten!J207,IF('Planungstool Heizlast'!$B$4="EU10L",Leistungsdaten!F207,IF('Planungstool Heizlast'!$B$4="EU08L",Leistungsdaten!B207,IF('Planungstool Heizlast'!$B$4="EU15L",N207,IF('Planungstool Heizlast'!$B$4="EU20L",R207,"")))))*0.9)*'Planungstool Heizlast'!$B$5</f>
        <v>17.791447796645102</v>
      </c>
      <c r="W207" s="1">
        <f>IF('Planungstool Heizlast'!$B$4="EU13L",Leistungsdaten!K207,IF('Planungstool Heizlast'!$B$4="EU10L",Leistungsdaten!G207,IF('Planungstool Heizlast'!$B$4="EU08L",Leistungsdaten!C207,IF('Planungstool Heizlast'!$B$4="EU15L",O207,IF('Planungstool Heizlast'!$B$4="EU20L",S207,"")))))*$B$268</f>
        <v>0.54273333333333351</v>
      </c>
      <c r="X207" s="1">
        <f t="shared" si="3"/>
        <v>17.248714463311767</v>
      </c>
    </row>
    <row r="208" spans="1:24" x14ac:dyDescent="0.3">
      <c r="A208">
        <v>18.575318711311802</v>
      </c>
      <c r="B208">
        <v>11.270286745845301</v>
      </c>
      <c r="C208">
        <f>IF(A208&lt;'Planungstool Heizlast'!$B$8,'Planungstool Heizlast'!$B$21,IF(A208&gt;15,'Planungstool Heizlast'!$B$20,'Planungstool Heizlast'!$B$19/(15-'Planungstool Heizlast'!$B$8)*(15-Leistungsdaten!A208)+'Planungstool Heizlast'!$B$20))</f>
        <v>0.54273333333333351</v>
      </c>
      <c r="E208">
        <v>27.1507929519497</v>
      </c>
      <c r="F208">
        <v>17.8560631741544</v>
      </c>
      <c r="G208">
        <f>IF(E208&lt;'Planungstool Heizlast'!$B$8,'Planungstool Heizlast'!$B$21,IF(E208&gt;15,'Planungstool Heizlast'!$B$20,'Planungstool Heizlast'!$B$19/(15-'Planungstool Heizlast'!$B$8)*(15-Leistungsdaten!E208)+'Planungstool Heizlast'!$B$20))</f>
        <v>0.54273333333333351</v>
      </c>
      <c r="I208">
        <v>23.049495721733599</v>
      </c>
      <c r="J208">
        <v>17.102507411972599</v>
      </c>
      <c r="K208">
        <f>IF(I208&lt;'Planungstool Heizlast'!$B$8,'Planungstool Heizlast'!$B$21,IF(I208&gt;15,'Planungstool Heizlast'!$B$20,'Planungstool Heizlast'!$B$19/(15-'Planungstool Heizlast'!$B$8)*(15-Leistungsdaten!I208)+'Planungstool Heizlast'!$B$20))</f>
        <v>0.54273333333333351</v>
      </c>
      <c r="M208">
        <v>28.383976828984999</v>
      </c>
      <c r="N208">
        <v>28.6785765541457</v>
      </c>
      <c r="O208">
        <f>IF(M208&lt;'Planungstool Heizlast'!$B$8,'Planungstool Heizlast'!$B$21,IF(M208&gt;15,'Planungstool Heizlast'!$B$20,'Planungstool Heizlast'!$B$19/(15-'Planungstool Heizlast'!$B$8)*(15-Leistungsdaten!M208)+'Planungstool Heizlast'!$B$20))</f>
        <v>0.54273333333333351</v>
      </c>
      <c r="Q208">
        <v>31.988981730205101</v>
      </c>
      <c r="R208">
        <v>51.434874191467998</v>
      </c>
      <c r="S208">
        <f>IF(Q208&lt;'Planungstool Heizlast'!$B$8,'Planungstool Heizlast'!$B$21,IF(Q208&gt;15,'Planungstool Heizlast'!$B$20,'Planungstool Heizlast'!$B$19/(15-'Planungstool Heizlast'!$B$8)*(15-Leistungsdaten!Q208)+'Planungstool Heizlast'!$B$20))</f>
        <v>0.54273333333333351</v>
      </c>
      <c r="U208" s="1">
        <f>IF('Planungstool Heizlast'!$B$4="EU13L",Leistungsdaten!I208,IF('Planungstool Heizlast'!$B$4="EU10L",E208,IF('Planungstool Heizlast'!$B$4="EU08L",A208,IF('Planungstool Heizlast'!$B$4="EU15L",M208,IF('Planungstool Heizlast'!$B$4="EU20L",Q208,"")))))</f>
        <v>27.1507929519497</v>
      </c>
      <c r="V208" s="1">
        <f>IF(OR('Planungstool Heizlast'!$B$9="Fußbodenheizung 35°C",'Planungstool Heizlast'!$B$9="Niedertemperaturheizkörper 45°C"),IF('Planungstool Heizlast'!$B$4="EU13L",Leistungsdaten!J208,IF('Planungstool Heizlast'!$B$4="EU10L",Leistungsdaten!F208,IF('Planungstool Heizlast'!$B$4="EU08L",Leistungsdaten!B208,IF('Planungstool Heizlast'!$B$4="EU15L",N208,IF('Planungstool Heizlast'!$B$4="EU20L",R208,""))))),IF('Planungstool Heizlast'!$B$4="EU13L",Leistungsdaten!J208,IF('Planungstool Heizlast'!$B$4="EU10L",Leistungsdaten!F208,IF('Planungstool Heizlast'!$B$4="EU08L",Leistungsdaten!B208,IF('Planungstool Heizlast'!$B$4="EU15L",N208,IF('Planungstool Heizlast'!$B$4="EU20L",R208,"")))))*0.9)*'Planungstool Heizlast'!$B$5</f>
        <v>17.8560631741544</v>
      </c>
      <c r="W208" s="1">
        <f>IF('Planungstool Heizlast'!$B$4="EU13L",Leistungsdaten!K208,IF('Planungstool Heizlast'!$B$4="EU10L",Leistungsdaten!G208,IF('Planungstool Heizlast'!$B$4="EU08L",Leistungsdaten!C208,IF('Planungstool Heizlast'!$B$4="EU15L",O208,IF('Planungstool Heizlast'!$B$4="EU20L",S208,"")))))*$B$268</f>
        <v>0.54273333333333351</v>
      </c>
      <c r="X208" s="1">
        <f t="shared" si="3"/>
        <v>17.313329840821066</v>
      </c>
    </row>
    <row r="209" spans="1:24" x14ac:dyDescent="0.3">
      <c r="A209">
        <v>18.774954985064198</v>
      </c>
      <c r="B209">
        <v>11.2613413534686</v>
      </c>
      <c r="C209">
        <f>IF(A209&lt;'Planungstool Heizlast'!$B$8,'Planungstool Heizlast'!$B$21,IF(A209&gt;15,'Planungstool Heizlast'!$B$20,'Planungstool Heizlast'!$B$19/(15-'Planungstool Heizlast'!$B$8)*(15-Leistungsdaten!A209)+'Planungstool Heizlast'!$B$20))</f>
        <v>0.54273333333333351</v>
      </c>
      <c r="E209">
        <v>27.398425485928701</v>
      </c>
      <c r="F209">
        <v>17.9207083923868</v>
      </c>
      <c r="G209">
        <f>IF(E209&lt;'Planungstool Heizlast'!$B$8,'Planungstool Heizlast'!$B$21,IF(E209&gt;15,'Planungstool Heizlast'!$B$20,'Planungstool Heizlast'!$B$19/(15-'Planungstool Heizlast'!$B$8)*(15-Leistungsdaten!E209)+'Planungstool Heizlast'!$B$20))</f>
        <v>0.54273333333333351</v>
      </c>
      <c r="I209">
        <v>23.280183211721798</v>
      </c>
      <c r="J209">
        <v>17.1504904840507</v>
      </c>
      <c r="K209">
        <f>IF(I209&lt;'Planungstool Heizlast'!$B$8,'Planungstool Heizlast'!$B$21,IF(I209&gt;15,'Planungstool Heizlast'!$B$20,'Planungstool Heizlast'!$B$19/(15-'Planungstool Heizlast'!$B$8)*(15-Leistungsdaten!I209)+'Planungstool Heizlast'!$B$20))</f>
        <v>0.54273333333333351</v>
      </c>
      <c r="M209">
        <v>28.620639960346502</v>
      </c>
      <c r="N209">
        <v>28.751941036616799</v>
      </c>
      <c r="O209">
        <f>IF(M209&lt;'Planungstool Heizlast'!$B$8,'Planungstool Heizlast'!$B$21,IF(M209&gt;15,'Planungstool Heizlast'!$B$20,'Planungstool Heizlast'!$B$19/(15-'Planungstool Heizlast'!$B$8)*(15-Leistungsdaten!M209)+'Planungstool Heizlast'!$B$20))</f>
        <v>0.54273333333333351</v>
      </c>
      <c r="Q209">
        <v>32.279689935468198</v>
      </c>
      <c r="R209">
        <v>51.692558461074398</v>
      </c>
      <c r="S209">
        <f>IF(Q209&lt;'Planungstool Heizlast'!$B$8,'Planungstool Heizlast'!$B$21,IF(Q209&gt;15,'Planungstool Heizlast'!$B$20,'Planungstool Heizlast'!$B$19/(15-'Planungstool Heizlast'!$B$8)*(15-Leistungsdaten!Q209)+'Planungstool Heizlast'!$B$20))</f>
        <v>0.54273333333333351</v>
      </c>
      <c r="U209" s="1">
        <f>IF('Planungstool Heizlast'!$B$4="EU13L",Leistungsdaten!I209,IF('Planungstool Heizlast'!$B$4="EU10L",E209,IF('Planungstool Heizlast'!$B$4="EU08L",A209,IF('Planungstool Heizlast'!$B$4="EU15L",M209,IF('Planungstool Heizlast'!$B$4="EU20L",Q209,"")))))</f>
        <v>27.398425485928701</v>
      </c>
      <c r="V209" s="1">
        <f>IF(OR('Planungstool Heizlast'!$B$9="Fußbodenheizung 35°C",'Planungstool Heizlast'!$B$9="Niedertemperaturheizkörper 45°C"),IF('Planungstool Heizlast'!$B$4="EU13L",Leistungsdaten!J209,IF('Planungstool Heizlast'!$B$4="EU10L",Leistungsdaten!F209,IF('Planungstool Heizlast'!$B$4="EU08L",Leistungsdaten!B209,IF('Planungstool Heizlast'!$B$4="EU15L",N209,IF('Planungstool Heizlast'!$B$4="EU20L",R209,""))))),IF('Planungstool Heizlast'!$B$4="EU13L",Leistungsdaten!J209,IF('Planungstool Heizlast'!$B$4="EU10L",Leistungsdaten!F209,IF('Planungstool Heizlast'!$B$4="EU08L",Leistungsdaten!B209,IF('Planungstool Heizlast'!$B$4="EU15L",N209,IF('Planungstool Heizlast'!$B$4="EU20L",R209,"")))))*0.9)*'Planungstool Heizlast'!$B$5</f>
        <v>17.9207083923868</v>
      </c>
      <c r="W209" s="1">
        <f>IF('Planungstool Heizlast'!$B$4="EU13L",Leistungsdaten!K209,IF('Planungstool Heizlast'!$B$4="EU10L",Leistungsdaten!G209,IF('Planungstool Heizlast'!$B$4="EU08L",Leistungsdaten!C209,IF('Planungstool Heizlast'!$B$4="EU15L",O209,IF('Planungstool Heizlast'!$B$4="EU20L",S209,"")))))*$B$268</f>
        <v>0.54273333333333351</v>
      </c>
      <c r="X209" s="1">
        <f t="shared" si="3"/>
        <v>17.377975059053465</v>
      </c>
    </row>
    <row r="210" spans="1:24" x14ac:dyDescent="0.3">
      <c r="A210">
        <v>19.000305048220898</v>
      </c>
      <c r="B210">
        <v>11.298614504663</v>
      </c>
      <c r="C210">
        <f>IF(A210&lt;'Planungstool Heizlast'!$B$8,'Planungstool Heizlast'!$B$21,IF(A210&gt;15,'Planungstool Heizlast'!$B$20,'Planungstool Heizlast'!$B$19/(15-'Planungstool Heizlast'!$B$8)*(15-Leistungsdaten!A210)+'Planungstool Heizlast'!$B$20))</f>
        <v>0.54273333333333351</v>
      </c>
      <c r="E210">
        <v>27.646119834843599</v>
      </c>
      <c r="F210">
        <v>17.9853822470163</v>
      </c>
      <c r="G210">
        <f>IF(E210&lt;'Planungstool Heizlast'!$B$8,'Planungstool Heizlast'!$B$21,IF(E210&gt;15,'Planungstool Heizlast'!$B$20,'Planungstool Heizlast'!$B$19/(15-'Planungstool Heizlast'!$B$8)*(15-Leistungsdaten!E210)+'Planungstool Heizlast'!$B$20))</f>
        <v>0.54273333333333351</v>
      </c>
      <c r="I210">
        <v>23.510789915562501</v>
      </c>
      <c r="J210">
        <v>17.198337446808701</v>
      </c>
      <c r="K210">
        <f>IF(I210&lt;'Planungstool Heizlast'!$B$8,'Planungstool Heizlast'!$B$21,IF(I210&gt;15,'Planungstool Heizlast'!$B$20,'Planungstool Heizlast'!$B$19/(15-'Planungstool Heizlast'!$B$8)*(15-Leistungsdaten!I210)+'Planungstool Heizlast'!$B$20))</f>
        <v>0.54273333333333351</v>
      </c>
      <c r="M210">
        <v>28.857176845162002</v>
      </c>
      <c r="N210">
        <v>28.8250591490653</v>
      </c>
      <c r="O210">
        <f>IF(M210&lt;'Planungstool Heizlast'!$B$8,'Planungstool Heizlast'!$B$21,IF(M210&gt;15,'Planungstool Heizlast'!$B$20,'Planungstool Heizlast'!$B$19/(15-'Planungstool Heizlast'!$B$8)*(15-Leistungsdaten!M210)+'Planungstool Heizlast'!$B$20))</f>
        <v>0.54273333333333351</v>
      </c>
      <c r="Q210">
        <v>32.570733809984098</v>
      </c>
      <c r="R210">
        <v>51.951149524039501</v>
      </c>
      <c r="S210">
        <f>IF(Q210&lt;'Planungstool Heizlast'!$B$8,'Planungstool Heizlast'!$B$21,IF(Q210&gt;15,'Planungstool Heizlast'!$B$20,'Planungstool Heizlast'!$B$19/(15-'Planungstool Heizlast'!$B$8)*(15-Leistungsdaten!Q210)+'Planungstool Heizlast'!$B$20))</f>
        <v>0.54273333333333351</v>
      </c>
      <c r="U210" s="1">
        <f>IF('Planungstool Heizlast'!$B$4="EU13L",Leistungsdaten!I210,IF('Planungstool Heizlast'!$B$4="EU10L",E210,IF('Planungstool Heizlast'!$B$4="EU08L",A210,IF('Planungstool Heizlast'!$B$4="EU15L",M210,IF('Planungstool Heizlast'!$B$4="EU20L",Q210,"")))))</f>
        <v>27.646119834843599</v>
      </c>
      <c r="V210" s="1">
        <f>IF(OR('Planungstool Heizlast'!$B$9="Fußbodenheizung 35°C",'Planungstool Heizlast'!$B$9="Niedertemperaturheizkörper 45°C"),IF('Planungstool Heizlast'!$B$4="EU13L",Leistungsdaten!J210,IF('Planungstool Heizlast'!$B$4="EU10L",Leistungsdaten!F210,IF('Planungstool Heizlast'!$B$4="EU08L",Leistungsdaten!B210,IF('Planungstool Heizlast'!$B$4="EU15L",N210,IF('Planungstool Heizlast'!$B$4="EU20L",R210,""))))),IF('Planungstool Heizlast'!$B$4="EU13L",Leistungsdaten!J210,IF('Planungstool Heizlast'!$B$4="EU10L",Leistungsdaten!F210,IF('Planungstool Heizlast'!$B$4="EU08L",Leistungsdaten!B210,IF('Planungstool Heizlast'!$B$4="EU15L",N210,IF('Planungstool Heizlast'!$B$4="EU20L",R210,"")))))*0.9)*'Planungstool Heizlast'!$B$5</f>
        <v>17.9853822470163</v>
      </c>
      <c r="W210" s="1">
        <f>IF('Planungstool Heizlast'!$B$4="EU13L",Leistungsdaten!K210,IF('Planungstool Heizlast'!$B$4="EU10L",Leistungsdaten!G210,IF('Planungstool Heizlast'!$B$4="EU08L",Leistungsdaten!C210,IF('Planungstool Heizlast'!$B$4="EU15L",O210,IF('Planungstool Heizlast'!$B$4="EU20L",S210,"")))))*$B$268</f>
        <v>0.54273333333333351</v>
      </c>
      <c r="X210" s="1">
        <f t="shared" si="3"/>
        <v>17.442648913682966</v>
      </c>
    </row>
    <row r="211" spans="1:24" x14ac:dyDescent="0.3">
      <c r="A211">
        <v>19.225620708749702</v>
      </c>
      <c r="B211">
        <v>11.335791835509999</v>
      </c>
      <c r="C211">
        <f>IF(A211&lt;'Planungstool Heizlast'!$B$8,'Planungstool Heizlast'!$B$21,IF(A211&gt;15,'Planungstool Heizlast'!$B$20,'Planungstool Heizlast'!$B$19/(15-'Planungstool Heizlast'!$B$8)*(15-Leistungsdaten!A211)+'Planungstool Heizlast'!$B$20))</f>
        <v>0.54273333333333351</v>
      </c>
      <c r="E211">
        <v>27.8938752652539</v>
      </c>
      <c r="F211">
        <v>18.050083522609899</v>
      </c>
      <c r="G211">
        <f>IF(E211&lt;'Planungstool Heizlast'!$B$8,'Planungstool Heizlast'!$B$21,IF(E211&gt;15,'Planungstool Heizlast'!$B$20,'Planungstool Heizlast'!$B$19/(15-'Planungstool Heizlast'!$B$8)*(15-Leistungsdaten!E211)+'Planungstool Heizlast'!$B$20))</f>
        <v>0.54273333333333351</v>
      </c>
      <c r="I211">
        <v>23.705712619345999</v>
      </c>
      <c r="J211">
        <v>17.176796750128702</v>
      </c>
      <c r="K211">
        <f>IF(I211&lt;'Planungstool Heizlast'!$B$8,'Planungstool Heizlast'!$B$21,IF(I211&gt;15,'Planungstool Heizlast'!$B$20,'Planungstool Heizlast'!$B$19/(15-'Planungstool Heizlast'!$B$8)*(15-Leistungsdaten!I211)+'Planungstool Heizlast'!$B$20))</f>
        <v>0.54273333333333351</v>
      </c>
      <c r="M211">
        <v>29.093585501975198</v>
      </c>
      <c r="N211">
        <v>28.897927092974101</v>
      </c>
      <c r="O211">
        <f>IF(M211&lt;'Planungstool Heizlast'!$B$8,'Planungstool Heizlast'!$B$21,IF(M211&gt;15,'Planungstool Heizlast'!$B$20,'Planungstool Heizlast'!$B$19/(15-'Planungstool Heizlast'!$B$8)*(15-Leistungsdaten!M211)+'Planungstool Heizlast'!$B$20))</f>
        <v>0.54273333333333351</v>
      </c>
      <c r="Q211">
        <v>32.862113804850502</v>
      </c>
      <c r="R211">
        <v>52.210648676681302</v>
      </c>
      <c r="S211">
        <f>IF(Q211&lt;'Planungstool Heizlast'!$B$8,'Planungstool Heizlast'!$B$21,IF(Q211&gt;15,'Planungstool Heizlast'!$B$20,'Planungstool Heizlast'!$B$19/(15-'Planungstool Heizlast'!$B$8)*(15-Leistungsdaten!Q211)+'Planungstool Heizlast'!$B$20))</f>
        <v>0.54273333333333351</v>
      </c>
      <c r="U211" s="1">
        <f>IF('Planungstool Heizlast'!$B$4="EU13L",Leistungsdaten!I211,IF('Planungstool Heizlast'!$B$4="EU10L",E211,IF('Planungstool Heizlast'!$B$4="EU08L",A211,IF('Planungstool Heizlast'!$B$4="EU15L",M211,IF('Planungstool Heizlast'!$B$4="EU20L",Q211,"")))))</f>
        <v>27.8938752652539</v>
      </c>
      <c r="V211" s="1">
        <f>IF(OR('Planungstool Heizlast'!$B$9="Fußbodenheizung 35°C",'Planungstool Heizlast'!$B$9="Niedertemperaturheizkörper 45°C"),IF('Planungstool Heizlast'!$B$4="EU13L",Leistungsdaten!J211,IF('Planungstool Heizlast'!$B$4="EU10L",Leistungsdaten!F211,IF('Planungstool Heizlast'!$B$4="EU08L",Leistungsdaten!B211,IF('Planungstool Heizlast'!$B$4="EU15L",N211,IF('Planungstool Heizlast'!$B$4="EU20L",R211,""))))),IF('Planungstool Heizlast'!$B$4="EU13L",Leistungsdaten!J211,IF('Planungstool Heizlast'!$B$4="EU10L",Leistungsdaten!F211,IF('Planungstool Heizlast'!$B$4="EU08L",Leistungsdaten!B211,IF('Planungstool Heizlast'!$B$4="EU15L",N211,IF('Planungstool Heizlast'!$B$4="EU20L",R211,"")))))*0.9)*'Planungstool Heizlast'!$B$5</f>
        <v>18.050083522609899</v>
      </c>
      <c r="W211" s="1">
        <f>IF('Planungstool Heizlast'!$B$4="EU13L",Leistungsdaten!K211,IF('Planungstool Heizlast'!$B$4="EU10L",Leistungsdaten!G211,IF('Planungstool Heizlast'!$B$4="EU08L",Leistungsdaten!C211,IF('Planungstool Heizlast'!$B$4="EU15L",O211,IF('Planungstool Heizlast'!$B$4="EU20L",S211,"")))))*$B$268</f>
        <v>0.54273333333333351</v>
      </c>
      <c r="X211" s="1">
        <f t="shared" si="3"/>
        <v>17.507350189276565</v>
      </c>
    </row>
    <row r="212" spans="1:24" x14ac:dyDescent="0.3">
      <c r="A212">
        <v>19.424687055556898</v>
      </c>
      <c r="B212">
        <v>11.325937899708499</v>
      </c>
      <c r="C212">
        <f>IF(A212&lt;'Planungstool Heizlast'!$B$8,'Planungstool Heizlast'!$B$21,IF(A212&gt;15,'Planungstool Heizlast'!$B$20,'Planungstool Heizlast'!$B$19/(15-'Planungstool Heizlast'!$B$8)*(15-Leistungsdaten!A212)+'Planungstool Heizlast'!$B$20))</f>
        <v>0.54273333333333351</v>
      </c>
      <c r="E212">
        <v>28.141691036398001</v>
      </c>
      <c r="F212">
        <v>18.114810992627</v>
      </c>
      <c r="G212">
        <f>IF(E212&lt;'Planungstool Heizlast'!$B$8,'Planungstool Heizlast'!$B$21,IF(E212&gt;15,'Planungstool Heizlast'!$B$20,'Planungstool Heizlast'!$B$19/(15-'Planungstool Heizlast'!$B$8)*(15-Leistungsdaten!E212)+'Planungstool Heizlast'!$B$20))</f>
        <v>0.54273333333333351</v>
      </c>
      <c r="I212">
        <v>23.936048441036299</v>
      </c>
      <c r="J212">
        <v>17.224177621644099</v>
      </c>
      <c r="K212">
        <f>IF(I212&lt;'Planungstool Heizlast'!$B$8,'Planungstool Heizlast'!$B$21,IF(I212&gt;15,'Planungstool Heizlast'!$B$20,'Planungstool Heizlast'!$B$19/(15-'Planungstool Heizlast'!$B$8)*(15-Leistungsdaten!I212)+'Planungstool Heizlast'!$B$20))</f>
        <v>0.54273333333333351</v>
      </c>
      <c r="M212">
        <v>29.329863942315601</v>
      </c>
      <c r="N212">
        <v>28.9705410563793</v>
      </c>
      <c r="O212">
        <f>IF(M212&lt;'Planungstool Heizlast'!$B$8,'Planungstool Heizlast'!$B$21,IF(M212&gt;15,'Planungstool Heizlast'!$B$20,'Planungstool Heizlast'!$B$19/(15-'Planungstool Heizlast'!$B$8)*(15-Leistungsdaten!M212)+'Planungstool Heizlast'!$B$20))</f>
        <v>0.54273333333333351</v>
      </c>
      <c r="Q212">
        <v>33.153830371165299</v>
      </c>
      <c r="R212">
        <v>52.471057215317998</v>
      </c>
      <c r="S212">
        <f>IF(Q212&lt;'Planungstool Heizlast'!$B$8,'Planungstool Heizlast'!$B$21,IF(Q212&gt;15,'Planungstool Heizlast'!$B$20,'Planungstool Heizlast'!$B$19/(15-'Planungstool Heizlast'!$B$8)*(15-Leistungsdaten!Q212)+'Planungstool Heizlast'!$B$20))</f>
        <v>0.54273333333333351</v>
      </c>
      <c r="U212" s="1">
        <f>IF('Planungstool Heizlast'!$B$4="EU13L",Leistungsdaten!I212,IF('Planungstool Heizlast'!$B$4="EU10L",E212,IF('Planungstool Heizlast'!$B$4="EU08L",A212,IF('Planungstool Heizlast'!$B$4="EU15L",M212,IF('Planungstool Heizlast'!$B$4="EU20L",Q212,"")))))</f>
        <v>28.141691036398001</v>
      </c>
      <c r="V212" s="1">
        <f>IF(OR('Planungstool Heizlast'!$B$9="Fußbodenheizung 35°C",'Planungstool Heizlast'!$B$9="Niedertemperaturheizkörper 45°C"),IF('Planungstool Heizlast'!$B$4="EU13L",Leistungsdaten!J212,IF('Planungstool Heizlast'!$B$4="EU10L",Leistungsdaten!F212,IF('Planungstool Heizlast'!$B$4="EU08L",Leistungsdaten!B212,IF('Planungstool Heizlast'!$B$4="EU15L",N212,IF('Planungstool Heizlast'!$B$4="EU20L",R212,""))))),IF('Planungstool Heizlast'!$B$4="EU13L",Leistungsdaten!J212,IF('Planungstool Heizlast'!$B$4="EU10L",Leistungsdaten!F212,IF('Planungstool Heizlast'!$B$4="EU08L",Leistungsdaten!B212,IF('Planungstool Heizlast'!$B$4="EU15L",N212,IF('Planungstool Heizlast'!$B$4="EU20L",R212,"")))))*0.9)*'Planungstool Heizlast'!$B$5</f>
        <v>18.114810992627</v>
      </c>
      <c r="W212" s="1">
        <f>IF('Planungstool Heizlast'!$B$4="EU13L",Leistungsdaten!K212,IF('Planungstool Heizlast'!$B$4="EU10L",Leistungsdaten!G212,IF('Planungstool Heizlast'!$B$4="EU08L",Leistungsdaten!C212,IF('Planungstool Heizlast'!$B$4="EU15L",O212,IF('Planungstool Heizlast'!$B$4="EU20L",S212,"")))))*$B$268</f>
        <v>0.54273333333333351</v>
      </c>
      <c r="X212" s="1">
        <f t="shared" si="3"/>
        <v>17.572077659293665</v>
      </c>
    </row>
    <row r="213" spans="1:24" x14ac:dyDescent="0.3">
      <c r="A213">
        <v>19.649810390223799</v>
      </c>
      <c r="B213">
        <v>11.362755721671499</v>
      </c>
      <c r="C213">
        <f>IF(A213&lt;'Planungstool Heizlast'!$B$8,'Planungstool Heizlast'!$B$21,IF(A213&gt;15,'Planungstool Heizlast'!$B$20,'Planungstool Heizlast'!$B$19/(15-'Planungstool Heizlast'!$B$8)*(15-Leistungsdaten!A213)+'Planungstool Heizlast'!$B$20))</f>
        <v>0.54273333333333351</v>
      </c>
      <c r="E213">
        <v>28.389566400192901</v>
      </c>
      <c r="F213">
        <v>18.1795634194199</v>
      </c>
      <c r="G213">
        <f>IF(E213&lt;'Planungstool Heizlast'!$B$8,'Planungstool Heizlast'!$B$21,IF(E213&gt;15,'Planungstool Heizlast'!$B$20,'Planungstool Heizlast'!$B$19/(15-'Planungstool Heizlast'!$B$8)*(15-Leistungsdaten!E213)+'Planungstool Heizlast'!$B$20))</f>
        <v>0.54273333333333351</v>
      </c>
      <c r="I213">
        <v>24.166299534308202</v>
      </c>
      <c r="J213">
        <v>17.271416470530699</v>
      </c>
      <c r="K213">
        <f>IF(I213&lt;'Planungstool Heizlast'!$B$8,'Planungstool Heizlast'!$B$21,IF(I213&gt;15,'Planungstool Heizlast'!$B$20,'Planungstool Heizlast'!$B$19/(15-'Planungstool Heizlast'!$B$8)*(15-Leistungsdaten!I213)+'Planungstool Heizlast'!$B$20))</f>
        <v>0.54273333333333351</v>
      </c>
      <c r="M213">
        <v>29.566010170698299</v>
      </c>
      <c r="N213">
        <v>29.042897213870202</v>
      </c>
      <c r="O213">
        <f>IF(M213&lt;'Planungstool Heizlast'!$B$8,'Planungstool Heizlast'!$B$21,IF(M213&gt;15,'Planungstool Heizlast'!$B$20,'Planungstool Heizlast'!$B$19/(15-'Planungstool Heizlast'!$B$8)*(15-Leistungsdaten!M213)+'Planungstool Heizlast'!$B$20))</f>
        <v>0.54273333333333351</v>
      </c>
      <c r="Q213">
        <v>33.4458839600263</v>
      </c>
      <c r="R213">
        <v>52.7323764362677</v>
      </c>
      <c r="S213">
        <f>IF(Q213&lt;'Planungstool Heizlast'!$B$8,'Planungstool Heizlast'!$B$21,IF(Q213&gt;15,'Planungstool Heizlast'!$B$20,'Planungstool Heizlast'!$B$19/(15-'Planungstool Heizlast'!$B$8)*(15-Leistungsdaten!Q213)+'Planungstool Heizlast'!$B$20))</f>
        <v>0.54273333333333351</v>
      </c>
      <c r="U213" s="1">
        <f>IF('Planungstool Heizlast'!$B$4="EU13L",Leistungsdaten!I213,IF('Planungstool Heizlast'!$B$4="EU10L",E213,IF('Planungstool Heizlast'!$B$4="EU08L",A213,IF('Planungstool Heizlast'!$B$4="EU15L",M213,IF('Planungstool Heizlast'!$B$4="EU20L",Q213,"")))))</f>
        <v>28.389566400192901</v>
      </c>
      <c r="V213" s="1">
        <f>IF(OR('Planungstool Heizlast'!$B$9="Fußbodenheizung 35°C",'Planungstool Heizlast'!$B$9="Niedertemperaturheizkörper 45°C"),IF('Planungstool Heizlast'!$B$4="EU13L",Leistungsdaten!J213,IF('Planungstool Heizlast'!$B$4="EU10L",Leistungsdaten!F213,IF('Planungstool Heizlast'!$B$4="EU08L",Leistungsdaten!B213,IF('Planungstool Heizlast'!$B$4="EU15L",N213,IF('Planungstool Heizlast'!$B$4="EU20L",R213,""))))),IF('Planungstool Heizlast'!$B$4="EU13L",Leistungsdaten!J213,IF('Planungstool Heizlast'!$B$4="EU10L",Leistungsdaten!F213,IF('Planungstool Heizlast'!$B$4="EU08L",Leistungsdaten!B213,IF('Planungstool Heizlast'!$B$4="EU15L",N213,IF('Planungstool Heizlast'!$B$4="EU20L",R213,"")))))*0.9)*'Planungstool Heizlast'!$B$5</f>
        <v>18.1795634194199</v>
      </c>
      <c r="W213" s="1">
        <f>IF('Planungstool Heizlast'!$B$4="EU13L",Leistungsdaten!K213,IF('Planungstool Heizlast'!$B$4="EU10L",Leistungsdaten!G213,IF('Planungstool Heizlast'!$B$4="EU08L",Leistungsdaten!C213,IF('Planungstool Heizlast'!$B$4="EU15L",O213,IF('Planungstool Heizlast'!$B$4="EU20L",S213,"")))))*$B$268</f>
        <v>0.54273333333333351</v>
      </c>
      <c r="X213" s="1">
        <f t="shared" ref="X213:X214" si="4">V213-W213</f>
        <v>17.636830086086565</v>
      </c>
    </row>
    <row r="214" spans="1:24" x14ac:dyDescent="0.3">
      <c r="A214">
        <v>19.874895900441999</v>
      </c>
      <c r="B214">
        <v>11.3994721445466</v>
      </c>
      <c r="C214">
        <f>IF(A214&lt;'Planungstool Heizlast'!$B$8,'Planungstool Heizlast'!$B$21,IF(A214&gt;15,'Planungstool Heizlast'!$B$20,'Planungstool Heizlast'!$B$19/(15-'Planungstool Heizlast'!$B$8)*(15-Leistungsdaten!A214)+'Planungstool Heizlast'!$B$20))</f>
        <v>0.54273333333333351</v>
      </c>
      <c r="E214">
        <v>28.637500601234802</v>
      </c>
      <c r="F214">
        <v>18.244339554233399</v>
      </c>
      <c r="G214">
        <f>IF(E214&lt;'Planungstool Heizlast'!$B$8,'Planungstool Heizlast'!$B$21,IF(E214&gt;15,'Planungstool Heizlast'!$B$20,'Planungstool Heizlast'!$B$19/(15-'Planungstool Heizlast'!$B$8)*(15-Leistungsdaten!E214)+'Planungstool Heizlast'!$B$20))</f>
        <v>0.54273333333333351</v>
      </c>
      <c r="I214">
        <v>24.360552435561999</v>
      </c>
      <c r="J214">
        <v>17.248742001415899</v>
      </c>
      <c r="K214">
        <f>IF(I214&lt;'Planungstool Heizlast'!$B$8,'Planungstool Heizlast'!$B$21,IF(I214&gt;15,'Planungstool Heizlast'!$B$20,'Planungstool Heizlast'!$B$19/(15-'Planungstool Heizlast'!$B$8)*(15-Leistungsdaten!I214)+'Planungstool Heizlast'!$B$20))</f>
        <v>0.54273333333333351</v>
      </c>
      <c r="M214">
        <v>29.802022184624001</v>
      </c>
      <c r="N214">
        <v>29.114991726589601</v>
      </c>
      <c r="O214">
        <f>IF(M214&lt;'Planungstool Heizlast'!$B$8,'Planungstool Heizlast'!$B$21,IF(M214&gt;15,'Planungstool Heizlast'!$B$20,'Planungstool Heizlast'!$B$19/(15-'Planungstool Heizlast'!$B$8)*(15-Leistungsdaten!M214)+'Planungstool Heizlast'!$B$20))</f>
        <v>0.54273333333333351</v>
      </c>
      <c r="Q214">
        <v>33.738275022531198</v>
      </c>
      <c r="R214">
        <v>52.994607635848702</v>
      </c>
      <c r="S214">
        <f>IF(Q214&lt;'Planungstool Heizlast'!$B$8,'Planungstool Heizlast'!$B$21,IF(Q214&gt;15,'Planungstool Heizlast'!$B$20,'Planungstool Heizlast'!$B$19/(15-'Planungstool Heizlast'!$B$8)*(15-Leistungsdaten!Q214)+'Planungstool Heizlast'!$B$20))</f>
        <v>0.54273333333333351</v>
      </c>
      <c r="U214" s="1">
        <f>IF('Planungstool Heizlast'!$B$4="EU13L",Leistungsdaten!I214,IF('Planungstool Heizlast'!$B$4="EU10L",E214,IF('Planungstool Heizlast'!$B$4="EU08L",A214,IF('Planungstool Heizlast'!$B$4="EU15L",M214,IF('Planungstool Heizlast'!$B$4="EU20L",Q214,"")))))</f>
        <v>28.637500601234802</v>
      </c>
      <c r="V214" s="1">
        <f>IF(OR('Planungstool Heizlast'!$B$9="Fußbodenheizung 35°C",'Planungstool Heizlast'!$B$9="Niedertemperaturheizkörper 45°C"),IF('Planungstool Heizlast'!$B$4="EU13L",Leistungsdaten!J214,IF('Planungstool Heizlast'!$B$4="EU10L",Leistungsdaten!F214,IF('Planungstool Heizlast'!$B$4="EU08L",Leistungsdaten!B214,IF('Planungstool Heizlast'!$B$4="EU15L",N214,IF('Planungstool Heizlast'!$B$4="EU20L",R214,""))))),IF('Planungstool Heizlast'!$B$4="EU13L",Leistungsdaten!J214,IF('Planungstool Heizlast'!$B$4="EU10L",Leistungsdaten!F214,IF('Planungstool Heizlast'!$B$4="EU08L",Leistungsdaten!B214,IF('Planungstool Heizlast'!$B$4="EU15L",N214,IF('Planungstool Heizlast'!$B$4="EU20L",R214,"")))))*0.9)*'Planungstool Heizlast'!$B$5</f>
        <v>18.244339554233399</v>
      </c>
      <c r="W214" s="1">
        <f>IF('Planungstool Heizlast'!$B$4="EU13L",Leistungsdaten!K214,IF('Planungstool Heizlast'!$B$4="EU10L",Leistungsdaten!G214,IF('Planungstool Heizlast'!$B$4="EU08L",Leistungsdaten!C214,IF('Planungstool Heizlast'!$B$4="EU15L",O214,IF('Planungstool Heizlast'!$B$4="EU20L",S214,"")))))*$B$268</f>
        <v>0.54273333333333351</v>
      </c>
      <c r="X214" s="1">
        <f t="shared" si="4"/>
        <v>17.701606220900064</v>
      </c>
    </row>
    <row r="215" spans="1:24" x14ac:dyDescent="0.3">
      <c r="I215" s="1"/>
      <c r="J215" s="1"/>
      <c r="K215" s="1"/>
      <c r="L215" s="1"/>
    </row>
    <row r="216" spans="1:24" x14ac:dyDescent="0.3">
      <c r="I216" s="1"/>
      <c r="J216" s="1"/>
      <c r="K216" s="1"/>
      <c r="L216" s="1"/>
    </row>
    <row r="217" spans="1:24" x14ac:dyDescent="0.3">
      <c r="I217" s="1"/>
      <c r="J217" s="1"/>
      <c r="K217" s="1"/>
      <c r="L217" s="1"/>
    </row>
    <row r="218" spans="1:24" x14ac:dyDescent="0.3">
      <c r="I218" s="1"/>
      <c r="J218" s="1"/>
      <c r="K218" s="1"/>
      <c r="L218" s="1"/>
    </row>
    <row r="219" spans="1:24" x14ac:dyDescent="0.3">
      <c r="I219" s="1"/>
      <c r="J219" s="1"/>
      <c r="K219" s="1"/>
      <c r="L219" s="1"/>
    </row>
    <row r="220" spans="1:24" x14ac:dyDescent="0.3">
      <c r="I220" s="1"/>
      <c r="J220" s="1"/>
      <c r="K220" s="1"/>
      <c r="L220" s="1"/>
    </row>
    <row r="221" spans="1:24" x14ac:dyDescent="0.3">
      <c r="B221">
        <v>-22</v>
      </c>
      <c r="C221">
        <v>-10</v>
      </c>
      <c r="D221">
        <v>2</v>
      </c>
      <c r="I221" s="1"/>
      <c r="J221" s="1"/>
      <c r="K221" s="1"/>
      <c r="L221" s="1"/>
    </row>
    <row r="222" spans="1:24" x14ac:dyDescent="0.3">
      <c r="A222" t="s">
        <v>59</v>
      </c>
      <c r="B222" t="s">
        <v>55</v>
      </c>
      <c r="C222" t="s">
        <v>60</v>
      </c>
      <c r="D222" t="s">
        <v>61</v>
      </c>
      <c r="F222" t="s">
        <v>65</v>
      </c>
      <c r="I222" s="1"/>
      <c r="J222" s="1"/>
      <c r="K222" s="1"/>
      <c r="L222" s="1"/>
    </row>
    <row r="223" spans="1:24" x14ac:dyDescent="0.3">
      <c r="A223">
        <v>35</v>
      </c>
      <c r="B223">
        <v>4.9400000000000004</v>
      </c>
      <c r="C223">
        <v>5.66</v>
      </c>
      <c r="D223">
        <v>6.49</v>
      </c>
      <c r="F223">
        <f>(C223-B223)/($C$221-$B$221)*('Planungstool Heizlast'!$B$8-Leistungsdaten!$B$221)+Leistungsdaten!B223</f>
        <v>5.54</v>
      </c>
      <c r="I223" s="1"/>
      <c r="J223" s="1"/>
      <c r="K223" s="1"/>
      <c r="L223" s="1"/>
    </row>
    <row r="224" spans="1:24" x14ac:dyDescent="0.3">
      <c r="A224">
        <v>45</v>
      </c>
      <c r="B224">
        <f>(B223-B225)/($A$223-$A$225)*($A$224-$A$225)+B225</f>
        <v>4.5199999999999996</v>
      </c>
      <c r="C224">
        <f>(C223-C225)/($A$223-$A$225)*($A$224-$A$225)+C225</f>
        <v>5.07</v>
      </c>
      <c r="D224">
        <f>(D223-D225)/($A$223-$A$225)*($A$224-$A$225)+D225</f>
        <v>5.79</v>
      </c>
      <c r="F224">
        <f>(C224-B224)/($C$221-$B$221)*('Planungstool Heizlast'!$B$8-Leistungsdaten!$B$221)+Leistungsdaten!B224</f>
        <v>4.9783333333333335</v>
      </c>
      <c r="I224" s="1"/>
      <c r="J224" s="1"/>
      <c r="K224" s="1"/>
      <c r="L224" s="1"/>
    </row>
    <row r="225" spans="1:17" x14ac:dyDescent="0.3">
      <c r="A225">
        <v>55</v>
      </c>
      <c r="B225">
        <v>4.0999999999999996</v>
      </c>
      <c r="C225">
        <v>4.4800000000000004</v>
      </c>
      <c r="D225">
        <v>5.09</v>
      </c>
      <c r="F225">
        <f>(C225-B225)/($C$221-$B$221)*('Planungstool Heizlast'!$B$8-Leistungsdaten!$B$221)+Leistungsdaten!B225</f>
        <v>4.416666666666667</v>
      </c>
      <c r="I225" s="1"/>
      <c r="J225" s="1"/>
      <c r="K225" s="1"/>
      <c r="L225" s="1"/>
    </row>
    <row r="226" spans="1:17" x14ac:dyDescent="0.3">
      <c r="A226">
        <v>65</v>
      </c>
      <c r="B226">
        <f>(B223-B225)/($A$223-$A$225)*($A$226-$A$225)+B225</f>
        <v>3.6799999999999993</v>
      </c>
      <c r="C226">
        <f>(C223-C225)/($A$223-$A$225)*($A$226-$A$225)+C225</f>
        <v>3.8900000000000006</v>
      </c>
      <c r="D226">
        <f>(D223-D225)/($A$223-$A$225)*($A$226-$A$225)+D225</f>
        <v>4.3899999999999997</v>
      </c>
      <c r="F226">
        <f>(C226-B226)/($C$221-$B$221)*('Planungstool Heizlast'!$B$8-Leistungsdaten!$B$221)+Leistungsdaten!B226</f>
        <v>3.8550000000000004</v>
      </c>
      <c r="I226" s="1"/>
      <c r="J226" s="1"/>
      <c r="K226" s="1"/>
      <c r="L226" s="1"/>
    </row>
    <row r="227" spans="1:17" x14ac:dyDescent="0.3">
      <c r="I227" s="1"/>
      <c r="J227" s="1"/>
      <c r="K227" s="1"/>
      <c r="L227" s="1"/>
      <c r="Q227">
        <v>11.3887014123115</v>
      </c>
    </row>
    <row r="228" spans="1:17" x14ac:dyDescent="0.3">
      <c r="I228" s="1"/>
      <c r="J228" s="1"/>
      <c r="K228" s="1"/>
      <c r="L228" s="1"/>
      <c r="Q228">
        <v>11.4250492002079</v>
      </c>
    </row>
    <row r="229" spans="1:17" x14ac:dyDescent="0.3">
      <c r="A229" s="43" t="s">
        <v>119</v>
      </c>
      <c r="B229" s="43" t="s">
        <v>55</v>
      </c>
      <c r="C229" s="43" t="s">
        <v>60</v>
      </c>
      <c r="D229" s="43" t="s">
        <v>61</v>
      </c>
      <c r="E229" s="43"/>
      <c r="F229" s="43" t="s">
        <v>65</v>
      </c>
      <c r="I229" s="1"/>
      <c r="J229" s="1"/>
      <c r="K229" s="1"/>
      <c r="L229" s="1"/>
      <c r="Q229">
        <v>11.4612900040133</v>
      </c>
    </row>
    <row r="230" spans="1:17" x14ac:dyDescent="0.3">
      <c r="A230" s="43">
        <v>35</v>
      </c>
      <c r="B230" s="43">
        <v>5.31</v>
      </c>
      <c r="C230" s="43">
        <v>6.08</v>
      </c>
      <c r="D230" s="43">
        <v>7.25</v>
      </c>
      <c r="E230" s="43"/>
      <c r="F230" s="43">
        <f>(C230-B230)/($C$221-$B$221)*('Planungstool Heizlast'!$B$8-Leistungsdaten!$B$221)+Leistungsdaten!B230</f>
        <v>5.9516666666666662</v>
      </c>
      <c r="I230" s="1"/>
      <c r="J230" s="1"/>
      <c r="K230" s="1"/>
      <c r="L230" s="1"/>
      <c r="Q230">
        <v>11.449594549917</v>
      </c>
    </row>
    <row r="231" spans="1:17" x14ac:dyDescent="0.3">
      <c r="A231" s="43">
        <v>45</v>
      </c>
      <c r="B231" s="43">
        <f>(B230-B232)/($A$237-$A$239)*($A$238-$A$239)+B232</f>
        <v>4.8</v>
      </c>
      <c r="C231" s="43">
        <f>(C230-C232)/($A$237-$A$239)*($A$238-$A$239)+C232</f>
        <v>5.3100000000000005</v>
      </c>
      <c r="D231" s="43">
        <f>(D230-D232)/($A$237-$A$239)*($A$238-$A$239)+D232</f>
        <v>6.2949999999999999</v>
      </c>
      <c r="E231" s="43"/>
      <c r="F231" s="43">
        <f>(C231-B231)/($C$221-$B$221)*('Planungstool Heizlast'!$B$8-Leistungsdaten!$B$221)+Leistungsdaten!B231</f>
        <v>5.2250000000000005</v>
      </c>
      <c r="I231" s="1"/>
      <c r="J231" s="1"/>
      <c r="K231" s="1"/>
      <c r="L231" s="1"/>
      <c r="Q231">
        <v>11.4854576683299</v>
      </c>
    </row>
    <row r="232" spans="1:17" x14ac:dyDescent="0.3">
      <c r="A232" s="43">
        <v>55</v>
      </c>
      <c r="B232" s="43">
        <v>4.29</v>
      </c>
      <c r="C232" s="43">
        <v>4.54</v>
      </c>
      <c r="D232" s="43">
        <v>5.34</v>
      </c>
      <c r="E232" s="43"/>
      <c r="F232" s="43">
        <f>(C232-B232)/($C$221-$B$221)*('Planungstool Heizlast'!$B$8-Leistungsdaten!$B$221)+Leistungsdaten!B232</f>
        <v>4.4983333333333331</v>
      </c>
      <c r="I232" s="1"/>
      <c r="J232" s="1"/>
      <c r="K232" s="1"/>
      <c r="L232" s="1"/>
      <c r="Q232">
        <v>11.5212082113551</v>
      </c>
    </row>
    <row r="233" spans="1:17" x14ac:dyDescent="0.3">
      <c r="A233" s="43">
        <v>65</v>
      </c>
      <c r="B233" s="43">
        <f>(B230-B232)/($A$237-$A$239)*($A$240-$A$239)+B232</f>
        <v>3.7800000000000002</v>
      </c>
      <c r="C233" s="43">
        <f>(C230-C232)/($A$237-$A$239)*($A$240-$A$239)+C232</f>
        <v>3.77</v>
      </c>
      <c r="D233" s="43">
        <f>(D230-D232)/($A$237-$A$239)*($A$240-$A$239)+D232</f>
        <v>4.3849999999999998</v>
      </c>
      <c r="E233" s="43"/>
      <c r="F233" s="43">
        <f>(C233-B233)/($C$221-$B$221)*('Planungstool Heizlast'!$B$8-Leistungsdaten!$B$221)+Leistungsdaten!B233</f>
        <v>3.7716666666666665</v>
      </c>
      <c r="I233" s="1"/>
      <c r="J233" s="1"/>
      <c r="K233" s="1"/>
      <c r="L233" s="1"/>
      <c r="Q233">
        <v>11.5085804375568</v>
      </c>
    </row>
    <row r="234" spans="1:17" x14ac:dyDescent="0.3">
      <c r="I234" s="1"/>
      <c r="J234" s="1"/>
      <c r="K234" s="1"/>
      <c r="L234" s="1"/>
    </row>
    <row r="235" spans="1:17" x14ac:dyDescent="0.3">
      <c r="I235" s="1"/>
      <c r="J235" s="1"/>
      <c r="K235" s="1"/>
      <c r="L235" s="1"/>
    </row>
    <row r="236" spans="1:17" x14ac:dyDescent="0.3">
      <c r="A236" t="s">
        <v>58</v>
      </c>
      <c r="B236" t="s">
        <v>55</v>
      </c>
      <c r="C236" t="s">
        <v>60</v>
      </c>
      <c r="D236" t="s">
        <v>61</v>
      </c>
      <c r="F236" t="s">
        <v>65</v>
      </c>
      <c r="I236" s="1"/>
      <c r="J236" s="1"/>
      <c r="K236" s="1"/>
      <c r="L236" s="1"/>
    </row>
    <row r="237" spans="1:17" x14ac:dyDescent="0.3">
      <c r="A237">
        <v>35</v>
      </c>
      <c r="B237">
        <v>5.0999999999999996</v>
      </c>
      <c r="C237">
        <v>5.68</v>
      </c>
      <c r="D237">
        <v>6.5</v>
      </c>
      <c r="F237">
        <f>(C237-B237)/($C$221-$B$221)*('Planungstool Heizlast'!$B$8-Leistungsdaten!$B$221)+Leistungsdaten!B237</f>
        <v>5.583333333333333</v>
      </c>
    </row>
    <row r="238" spans="1:17" x14ac:dyDescent="0.3">
      <c r="A238">
        <v>45</v>
      </c>
      <c r="B238">
        <f>(B237-B239)/($A$237-$A$239)*($A$238-$A$239)+B239</f>
        <v>4.5949999999999998</v>
      </c>
      <c r="C238">
        <f>(C237-C239)/($A$237-$A$239)*($A$238-$A$239)+C239</f>
        <v>5.085</v>
      </c>
      <c r="D238">
        <f>(D237-D239)/($A$237-$A$239)*($A$238-$A$239)+D239</f>
        <v>5.7799999999999994</v>
      </c>
      <c r="F238">
        <f>(C238-B238)/($C$221-$B$221)*('Planungstool Heizlast'!$B$8-Leistungsdaten!$B$221)+Leistungsdaten!B238</f>
        <v>5.003333333333333</v>
      </c>
    </row>
    <row r="239" spans="1:17" x14ac:dyDescent="0.3">
      <c r="A239">
        <v>55</v>
      </c>
      <c r="B239">
        <v>4.09</v>
      </c>
      <c r="C239">
        <v>4.49</v>
      </c>
      <c r="D239">
        <v>5.0599999999999996</v>
      </c>
      <c r="F239">
        <f>(C239-B239)/($C$221-$B$221)*('Planungstool Heizlast'!$B$8-Leistungsdaten!$B$221)+Leistungsdaten!B239</f>
        <v>4.4233333333333338</v>
      </c>
    </row>
    <row r="240" spans="1:17" x14ac:dyDescent="0.3">
      <c r="A240">
        <v>65</v>
      </c>
      <c r="B240">
        <f>(B237-B239)/($A$237-$A$239)*($A$240-$A$239)+B239</f>
        <v>3.585</v>
      </c>
      <c r="C240">
        <f>(C237-C239)/($A$237-$A$239)*($A$240-$A$239)+C239</f>
        <v>3.8950000000000005</v>
      </c>
      <c r="D240">
        <f>(D237-D239)/($A$237-$A$239)*($A$240-$A$239)+D239</f>
        <v>4.34</v>
      </c>
      <c r="F240">
        <f>(C240-B240)/($C$221-$B$221)*('Planungstool Heizlast'!$B$8-Leistungsdaten!$B$221)+Leistungsdaten!B240</f>
        <v>3.8433333333333337</v>
      </c>
    </row>
    <row r="243" spans="1:6" x14ac:dyDescent="0.3">
      <c r="A243" t="s">
        <v>113</v>
      </c>
      <c r="B243" t="s">
        <v>55</v>
      </c>
      <c r="C243" t="s">
        <v>60</v>
      </c>
      <c r="D243" t="s">
        <v>61</v>
      </c>
      <c r="F243" t="s">
        <v>65</v>
      </c>
    </row>
    <row r="244" spans="1:6" x14ac:dyDescent="0.3">
      <c r="A244">
        <v>35</v>
      </c>
      <c r="B244">
        <v>5</v>
      </c>
      <c r="C244">
        <v>5.73</v>
      </c>
      <c r="D244">
        <v>6.54</v>
      </c>
      <c r="F244">
        <f>(C244-B244)/($C$221-$B$221)*('Planungstool Heizlast'!$B$8-Leistungsdaten!$B$221)+Leistungsdaten!B244</f>
        <v>5.6083333333333334</v>
      </c>
    </row>
    <row r="245" spans="1:6" x14ac:dyDescent="0.3">
      <c r="A245">
        <v>45</v>
      </c>
      <c r="B245">
        <f>(B244-B246)/($A$237-$A$239)*($A$238-$A$239)+B246</f>
        <v>4.5350000000000001</v>
      </c>
      <c r="C245">
        <f>(C244-C246)/($A$237-$A$239)*($A$238-$A$239)+C246</f>
        <v>5.0999999999999996</v>
      </c>
      <c r="D245">
        <f>(D244-D246)/($A$237-$A$239)*($A$238-$A$239)+D246</f>
        <v>5.8149999999999995</v>
      </c>
      <c r="F245">
        <f>(C245-B245)/($C$221-$B$221)*('Planungstool Heizlast'!$B$8-Leistungsdaten!$B$221)+Leistungsdaten!B245</f>
        <v>5.0058333333333334</v>
      </c>
    </row>
    <row r="246" spans="1:6" x14ac:dyDescent="0.3">
      <c r="A246">
        <v>55</v>
      </c>
      <c r="B246">
        <v>4.07</v>
      </c>
      <c r="C246">
        <v>4.47</v>
      </c>
      <c r="D246">
        <v>5.09</v>
      </c>
      <c r="F246">
        <f>(C246-B246)/($C$221-$B$221)*('Planungstool Heizlast'!$B$8-Leistungsdaten!$B$221)+Leistungsdaten!B246</f>
        <v>4.4033333333333333</v>
      </c>
    </row>
    <row r="247" spans="1:6" x14ac:dyDescent="0.3">
      <c r="A247">
        <v>65</v>
      </c>
      <c r="B247">
        <f>(B244-B246)/($A$237-$A$239)*($A$240-$A$239)+B246</f>
        <v>3.6050000000000004</v>
      </c>
      <c r="C247">
        <f>(C244-C246)/($A$237-$A$239)*($A$240-$A$239)+C246</f>
        <v>3.8399999999999994</v>
      </c>
      <c r="D247">
        <f>(D244-D246)/($A$237-$A$239)*($A$240-$A$239)+D246</f>
        <v>4.3650000000000002</v>
      </c>
      <c r="F247">
        <f>(C247-B247)/($C$221-$B$221)*('Planungstool Heizlast'!$B$8-Leistungsdaten!$B$221)+Leistungsdaten!B247</f>
        <v>3.8008333333333328</v>
      </c>
    </row>
    <row r="250" spans="1:6" x14ac:dyDescent="0.3">
      <c r="A250" t="s">
        <v>115</v>
      </c>
      <c r="B250" t="s">
        <v>55</v>
      </c>
      <c r="C250" t="s">
        <v>60</v>
      </c>
      <c r="D250" t="s">
        <v>61</v>
      </c>
      <c r="F250" t="s">
        <v>65</v>
      </c>
    </row>
    <row r="251" spans="1:6" x14ac:dyDescent="0.3">
      <c r="A251">
        <v>35</v>
      </c>
      <c r="B251">
        <v>4.95</v>
      </c>
      <c r="C251">
        <v>5.68</v>
      </c>
      <c r="D251">
        <v>6.37</v>
      </c>
      <c r="F251">
        <f>(C251-B251)/($C$221-$B$221)*('Planungstool Heizlast'!$B$8-Leistungsdaten!$B$221)+Leistungsdaten!B251</f>
        <v>5.5583333333333336</v>
      </c>
    </row>
    <row r="252" spans="1:6" x14ac:dyDescent="0.3">
      <c r="A252">
        <v>45</v>
      </c>
      <c r="B252">
        <f>(B251-B253)/($A$237-$A$239)*($A$238-$A$239)+B253</f>
        <v>4.5199999999999996</v>
      </c>
      <c r="C252">
        <f>(C251-C253)/($A$237-$A$239)*($A$238-$A$239)+C253</f>
        <v>5.08</v>
      </c>
      <c r="D252">
        <f>(D251-D253)/($A$237-$A$239)*($A$238-$A$239)+D253</f>
        <v>5.78</v>
      </c>
      <c r="F252">
        <f>(C252-B252)/($C$221-$B$221)*('Planungstool Heizlast'!$B$8-Leistungsdaten!$B$221)+Leistungsdaten!B252</f>
        <v>4.9866666666666664</v>
      </c>
    </row>
    <row r="253" spans="1:6" x14ac:dyDescent="0.3">
      <c r="A253">
        <v>55</v>
      </c>
      <c r="B253">
        <v>4.09</v>
      </c>
      <c r="C253">
        <v>4.4800000000000004</v>
      </c>
      <c r="D253">
        <v>5.19</v>
      </c>
      <c r="F253">
        <f>(C253-B253)/($C$221-$B$221)*('Planungstool Heizlast'!$B$8-Leistungsdaten!$B$221)+Leistungsdaten!B253</f>
        <v>4.415</v>
      </c>
    </row>
    <row r="254" spans="1:6" x14ac:dyDescent="0.3">
      <c r="A254">
        <v>65</v>
      </c>
      <c r="B254">
        <f>(B251-B253)/($A$237-$A$239)*($A$240-$A$239)+B253</f>
        <v>3.6599999999999997</v>
      </c>
      <c r="C254">
        <f>(C251-C253)/($A$237-$A$239)*($A$240-$A$239)+C253</f>
        <v>3.8800000000000008</v>
      </c>
      <c r="D254">
        <f>(D251-D253)/($A$237-$A$239)*($A$240-$A$239)+D253</f>
        <v>4.6000000000000005</v>
      </c>
      <c r="F254">
        <f>(C254-B254)/($C$221-$B$221)*('Planungstool Heizlast'!$B$8-Leistungsdaten!$B$221)+Leistungsdaten!B254</f>
        <v>3.8433333333333337</v>
      </c>
    </row>
    <row r="257" spans="1:3" x14ac:dyDescent="0.3">
      <c r="C257" t="s">
        <v>70</v>
      </c>
    </row>
    <row r="260" spans="1:3" x14ac:dyDescent="0.3">
      <c r="A260" t="s">
        <v>66</v>
      </c>
    </row>
    <row r="261" spans="1:3" x14ac:dyDescent="0.3">
      <c r="A261" t="s">
        <v>59</v>
      </c>
      <c r="B261">
        <f>IF('Planungstool Heizlast'!$B$9="Fußbodenheizung 35°C",Leistungsdaten!F223,IF('Planungstool Heizlast'!$B$9="Niedertemperaturheizkörper 45°C",Leistungsdaten!F224,IF('Planungstool Heizlast'!$B$9="Heizkörper 55°C",Leistungsdaten!F225,IF('Planungstool Heizlast'!$B$9="Hochtemperaturheizkörper 65°C",Leistungsdaten!F226,))))</f>
        <v>5.54</v>
      </c>
    </row>
    <row r="262" spans="1:3" x14ac:dyDescent="0.3">
      <c r="A262" t="s">
        <v>119</v>
      </c>
      <c r="B262">
        <f>IF('Planungstool Heizlast'!$B$9="Fußbodenheizung 35°C",Leistungsdaten!F230,IF('Planungstool Heizlast'!$B$9="Niedertemperaturheizkörper 45°C",Leistungsdaten!F231,IF('Planungstool Heizlast'!$B$9="Heizkörper 55°C",Leistungsdaten!F232,IF('Planungstool Heizlast'!$B$9="Hochtemperaturheizkörper 65°C",Leistungsdaten!F233,))))</f>
        <v>5.9516666666666662</v>
      </c>
    </row>
    <row r="263" spans="1:3" x14ac:dyDescent="0.3">
      <c r="A263" t="s">
        <v>58</v>
      </c>
      <c r="B263">
        <f>IF('Planungstool Heizlast'!$B$9="Fußbodenheizung 35°C",Leistungsdaten!F237,IF('Planungstool Heizlast'!$B$9="Niedertemperaturheizkörper 45°C",Leistungsdaten!F238,IF('Planungstool Heizlast'!$B$9="Heizkörper 55°C",Leistungsdaten!F239,IF('Planungstool Heizlast'!$B$9="Hochtemperaturheizkörper 65°C",Leistungsdaten!F240,))))</f>
        <v>5.583333333333333</v>
      </c>
    </row>
    <row r="264" spans="1:3" x14ac:dyDescent="0.3">
      <c r="A264" t="s">
        <v>113</v>
      </c>
      <c r="B264">
        <f>IF('Planungstool Heizlast'!$B$9="Fußbodenheizung 35°C",Leistungsdaten!F244,IF('Planungstool Heizlast'!$B$9="Niedertemperaturheizkörper 45°C",Leistungsdaten!F245,IF('Planungstool Heizlast'!$B$9="Heizkörper 55°C",Leistungsdaten!F246,IF('Planungstool Heizlast'!$B$9="Hochtemperaturheizkörper 65°C",Leistungsdaten!F247,))))</f>
        <v>5.6083333333333334</v>
      </c>
    </row>
    <row r="265" spans="1:3" x14ac:dyDescent="0.3">
      <c r="A265" t="s">
        <v>115</v>
      </c>
      <c r="B265">
        <f>IF('Planungstool Heizlast'!$B$9="Fußbodenheizung 35°C",Leistungsdaten!F251,IF('Planungstool Heizlast'!$B$9="Niedertemperaturheizkörper 45°C",Leistungsdaten!F252,IF('Planungstool Heizlast'!$B$9="Heizkörper 55°C",Leistungsdaten!F253,IF('Planungstool Heizlast'!$B$9="Hochtemperaturheizkörper 65°C",Leistungsdaten!F254,))))</f>
        <v>5.5583333333333336</v>
      </c>
    </row>
    <row r="266" spans="1:3" x14ac:dyDescent="0.3">
      <c r="A266" t="s">
        <v>69</v>
      </c>
      <c r="B266">
        <v>4.5</v>
      </c>
    </row>
    <row r="268" spans="1:3" x14ac:dyDescent="0.3">
      <c r="A268" t="s">
        <v>92</v>
      </c>
      <c r="B268">
        <v>1</v>
      </c>
    </row>
    <row r="271" spans="1:3" x14ac:dyDescent="0.3">
      <c r="A271" t="s">
        <v>106</v>
      </c>
      <c r="B271">
        <f>IF(Zusatzparameter!B8="direkt",1,IF(Zusatzparameter!B8="Pufferspeicher",0.96,IF(Zusatzparameter!B8="Kombispeicher",0.94,1)))*IF(Zusatzparameter!B9=10,0.95,IF(Zusatzparameter!B9=20,0.9,IF(Zusatzparameter!B9=30,0.85,1)))</f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E3A6-78F1-44E7-963F-E63C37CCEAA6}">
  <sheetPr codeName="Tabelle4"/>
  <dimension ref="A1:X63"/>
  <sheetViews>
    <sheetView zoomScale="64" zoomScaleNormal="55" workbookViewId="0">
      <selection activeCell="Y67" sqref="Y67"/>
    </sheetView>
  </sheetViews>
  <sheetFormatPr baseColWidth="10" defaultRowHeight="14.4" x14ac:dyDescent="0.3"/>
  <cols>
    <col min="1" max="1" width="10.44140625" bestFit="1" customWidth="1"/>
    <col min="6" max="6" width="13.109375" bestFit="1" customWidth="1"/>
    <col min="7" max="7" width="13.5546875" bestFit="1" customWidth="1"/>
    <col min="8" max="8" width="12.5546875" bestFit="1" customWidth="1"/>
    <col min="9" max="9" width="19.6640625" bestFit="1" customWidth="1"/>
    <col min="10" max="10" width="20.109375" bestFit="1" customWidth="1"/>
    <col min="11" max="11" width="17.6640625" bestFit="1" customWidth="1"/>
    <col min="22" max="22" width="18.33203125" bestFit="1" customWidth="1"/>
  </cols>
  <sheetData>
    <row r="1" spans="1:24" x14ac:dyDescent="0.3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40</v>
      </c>
      <c r="M1" t="s">
        <v>41</v>
      </c>
      <c r="N1" t="s">
        <v>42</v>
      </c>
      <c r="O1" t="s">
        <v>37</v>
      </c>
      <c r="P1" t="s">
        <v>38</v>
      </c>
      <c r="Q1" t="s">
        <v>39</v>
      </c>
      <c r="R1" t="s">
        <v>47</v>
      </c>
      <c r="S1" t="s">
        <v>48</v>
      </c>
      <c r="T1" t="s">
        <v>49</v>
      </c>
      <c r="V1" t="s">
        <v>83</v>
      </c>
      <c r="W1" t="s">
        <v>84</v>
      </c>
      <c r="X1" t="s">
        <v>85</v>
      </c>
    </row>
    <row r="2" spans="1:24" x14ac:dyDescent="0.3">
      <c r="A2" s="1">
        <f>100*(B2-16)/(-22-16)</f>
        <v>100</v>
      </c>
      <c r="B2" s="24">
        <v>-22</v>
      </c>
      <c r="C2" s="24">
        <v>0</v>
      </c>
      <c r="D2" s="24">
        <v>0</v>
      </c>
      <c r="E2" s="24">
        <v>1</v>
      </c>
      <c r="F2" s="25">
        <f>$A2*C2/$C$40</f>
        <v>0</v>
      </c>
      <c r="G2" s="25">
        <f>$A2*D2/$D$40</f>
        <v>0</v>
      </c>
      <c r="H2" s="25">
        <f>$A2*E2/$E$40</f>
        <v>1.5513496742165685E-2</v>
      </c>
      <c r="I2" s="25">
        <f>F2/F40</f>
        <v>0</v>
      </c>
      <c r="J2" s="25">
        <f>G2/G40</f>
        <v>0</v>
      </c>
      <c r="K2" s="25">
        <f>H2/H40</f>
        <v>4.0571849542499016E-4</v>
      </c>
      <c r="L2" s="25">
        <f>C2/C40</f>
        <v>0</v>
      </c>
      <c r="M2" s="25">
        <f t="shared" ref="M2:N2" si="0">D2/D40</f>
        <v>0</v>
      </c>
      <c r="N2" s="25">
        <f t="shared" si="0"/>
        <v>1.5513496742165683E-4</v>
      </c>
      <c r="O2">
        <f>F2/$F$40*$C$48</f>
        <v>0</v>
      </c>
      <c r="P2">
        <f>G2/$G$40*$C$48</f>
        <v>0</v>
      </c>
      <c r="Q2">
        <f>H2/$H$40*$C$48</f>
        <v>6.1738674368200215</v>
      </c>
      <c r="R2">
        <v>0</v>
      </c>
      <c r="S2">
        <v>0</v>
      </c>
      <c r="T2">
        <f>Q2/E2</f>
        <v>6.1738674368200215</v>
      </c>
      <c r="V2">
        <f>'Planungstool Heizlast'!$B$21*'Temperaturstunden profile'!C2*A2/$A$26</f>
        <v>0</v>
      </c>
      <c r="W2">
        <f>'Planungstool Heizlast'!$B$21*'Temperaturstunden profile'!D2*A2/$A$14</f>
        <v>0</v>
      </c>
      <c r="X2">
        <f>'Planungstool Heizlast'!$B$21*'Temperaturstunden profile'!E2*A2/$A$2</f>
        <v>9.502779132692563</v>
      </c>
    </row>
    <row r="3" spans="1:24" x14ac:dyDescent="0.3">
      <c r="A3" s="1">
        <f t="shared" ref="A3:A39" si="1">100*(B3-16)/(-22-16)</f>
        <v>97.368421052631575</v>
      </c>
      <c r="B3" s="24">
        <v>-21</v>
      </c>
      <c r="C3" s="24">
        <v>0</v>
      </c>
      <c r="D3" s="24">
        <v>0</v>
      </c>
      <c r="E3" s="24">
        <v>6</v>
      </c>
      <c r="F3" s="25">
        <f>$A3*C3/$C$40</f>
        <v>0</v>
      </c>
      <c r="G3" s="25">
        <f>$A3*D3/$D$40</f>
        <v>0</v>
      </c>
      <c r="H3" s="25">
        <f t="shared" ref="H3:H39" si="2">$A3*E3/$E$40</f>
        <v>9.0631480967389003E-2</v>
      </c>
      <c r="I3" s="25">
        <f>(I2+F3/F$40)</f>
        <v>0</v>
      </c>
      <c r="J3" s="25">
        <f>(J2+G3/G$40)</f>
        <v>0</v>
      </c>
      <c r="K3" s="25">
        <f>(K2+H3/H$40)</f>
        <v>2.7759686529078278E-3</v>
      </c>
      <c r="L3" s="25">
        <f>(L2+C3/C$40)</f>
        <v>0</v>
      </c>
      <c r="M3" s="25">
        <f t="shared" ref="M3:N18" si="3">(M2+D3/D$40)</f>
        <v>0</v>
      </c>
      <c r="N3" s="25">
        <f t="shared" si="3"/>
        <v>1.0859447719515978E-3</v>
      </c>
      <c r="O3">
        <f t="shared" ref="O3:O39" si="4">F3/$F$40*$C$48</f>
        <v>0</v>
      </c>
      <c r="P3">
        <f t="shared" ref="P3:P39" si="5">G3/$G$40*$C$48</f>
        <v>0</v>
      </c>
      <c r="Q3">
        <f t="shared" ref="Q3:Q39" si="6">H3/$H$40*$C$48</f>
        <v>36.068383446685395</v>
      </c>
      <c r="R3">
        <v>0</v>
      </c>
      <c r="S3">
        <v>0</v>
      </c>
      <c r="T3">
        <f t="shared" ref="T3:T39" si="7">Q3/E3</f>
        <v>6.0113972411142322</v>
      </c>
      <c r="V3">
        <f>'Planungstool Heizlast'!$B$21*'Temperaturstunden profile'!C3*A3/$A$26</f>
        <v>0</v>
      </c>
      <c r="W3">
        <f>'Planungstool Heizlast'!$B$21*'Temperaturstunden profile'!D3*A3/$A$14</f>
        <v>0</v>
      </c>
      <c r="X3">
        <f>'Planungstool Heizlast'!$B$21*'Temperaturstunden profile'!E3*A3/$A$2</f>
        <v>55.516235985730233</v>
      </c>
    </row>
    <row r="4" spans="1:24" x14ac:dyDescent="0.3">
      <c r="A4" s="1">
        <f t="shared" si="1"/>
        <v>94.736842105263165</v>
      </c>
      <c r="B4" s="24">
        <v>-20</v>
      </c>
      <c r="C4" s="24">
        <v>0</v>
      </c>
      <c r="D4" s="24">
        <v>0</v>
      </c>
      <c r="E4" s="24">
        <v>13</v>
      </c>
      <c r="F4" s="25">
        <f>$A4*C4/$C$40</f>
        <v>0</v>
      </c>
      <c r="G4" s="25">
        <f t="shared" ref="G4:G39" si="8">$A4*D4/$D$40</f>
        <v>0</v>
      </c>
      <c r="H4" s="25">
        <f>$A4*E4/$E$40</f>
        <v>0.19106095987719843</v>
      </c>
      <c r="I4" s="25">
        <f t="shared" ref="I4:K19" si="9">(I3+F4/F$40)</f>
        <v>0</v>
      </c>
      <c r="J4" s="25">
        <f t="shared" si="9"/>
        <v>0</v>
      </c>
      <c r="K4" s="25">
        <f t="shared" si="9"/>
        <v>7.772712228141917E-3</v>
      </c>
      <c r="L4" s="25">
        <f>(L3+C4/C$40)</f>
        <v>0</v>
      </c>
      <c r="M4" s="25">
        <f t="shared" si="3"/>
        <v>0</v>
      </c>
      <c r="N4" s="25">
        <f t="shared" si="3"/>
        <v>3.1026993484331369E-3</v>
      </c>
      <c r="O4">
        <f t="shared" si="4"/>
        <v>0</v>
      </c>
      <c r="P4">
        <f t="shared" si="5"/>
        <v>0</v>
      </c>
      <c r="Q4">
        <f t="shared" si="6"/>
        <v>76.036051590309739</v>
      </c>
      <c r="R4">
        <v>0</v>
      </c>
      <c r="S4">
        <v>0</v>
      </c>
      <c r="T4">
        <f t="shared" si="7"/>
        <v>5.8489270454084412</v>
      </c>
      <c r="V4">
        <f>'Planungstool Heizlast'!$B$21*'Temperaturstunden profile'!C4*A4/$A$26</f>
        <v>0</v>
      </c>
      <c r="W4">
        <f>'Planungstool Heizlast'!$B$21*'Temperaturstunden profile'!D4*A4/$A$14</f>
        <v>0</v>
      </c>
      <c r="X4">
        <f>'Planungstool Heizlast'!$B$21*'Temperaturstunden profile'!E4*A4/$A$2</f>
        <v>117.03422721316105</v>
      </c>
    </row>
    <row r="5" spans="1:24" x14ac:dyDescent="0.3">
      <c r="A5" s="1">
        <f t="shared" si="1"/>
        <v>92.10526315789474</v>
      </c>
      <c r="B5" s="24">
        <v>-19</v>
      </c>
      <c r="C5" s="24">
        <v>0</v>
      </c>
      <c r="D5" s="24">
        <v>0</v>
      </c>
      <c r="E5" s="24">
        <v>17</v>
      </c>
      <c r="F5" s="25">
        <f t="shared" ref="F5:F39" si="10">$A5*C5/$C$40</f>
        <v>0</v>
      </c>
      <c r="G5" s="25">
        <f t="shared" si="8"/>
        <v>0</v>
      </c>
      <c r="H5" s="25">
        <f t="shared" si="2"/>
        <v>0.24290869898917322</v>
      </c>
      <c r="I5" s="25">
        <f t="shared" si="9"/>
        <v>0</v>
      </c>
      <c r="J5" s="25">
        <f t="shared" si="9"/>
        <v>0</v>
      </c>
      <c r="K5" s="25">
        <f t="shared" si="9"/>
        <v>1.4125409722296367E-2</v>
      </c>
      <c r="L5" s="25">
        <f t="shared" ref="L5:N19" si="11">(L4+C5/C$40)</f>
        <v>0</v>
      </c>
      <c r="M5" s="25">
        <f t="shared" si="3"/>
        <v>0</v>
      </c>
      <c r="N5" s="25">
        <f t="shared" si="3"/>
        <v>5.7399937946013037E-3</v>
      </c>
      <c r="O5">
        <f>F5/$F$40*$C$48</f>
        <v>0</v>
      </c>
      <c r="P5">
        <f t="shared" si="5"/>
        <v>0</v>
      </c>
      <c r="Q5">
        <f t="shared" si="6"/>
        <v>96.669766444945068</v>
      </c>
      <c r="R5">
        <v>0</v>
      </c>
      <c r="S5">
        <v>0</v>
      </c>
      <c r="T5">
        <f t="shared" si="7"/>
        <v>5.6864568497026511</v>
      </c>
      <c r="V5">
        <f>'Planungstool Heizlast'!$B$21*'Temperaturstunden profile'!C5*A5/$A$26</f>
        <v>0</v>
      </c>
      <c r="W5">
        <f>'Planungstool Heizlast'!$B$21*'Temperaturstunden profile'!D5*A5/$A$14</f>
        <v>0</v>
      </c>
      <c r="X5">
        <f>'Planungstool Heizlast'!$B$21*'Temperaturstunden profile'!E5*A5/$A$2</f>
        <v>148.79351536715987</v>
      </c>
    </row>
    <row r="6" spans="1:24" x14ac:dyDescent="0.3">
      <c r="A6" s="1">
        <f t="shared" si="1"/>
        <v>89.473684210526315</v>
      </c>
      <c r="B6" s="24">
        <v>-18</v>
      </c>
      <c r="C6" s="24">
        <v>0</v>
      </c>
      <c r="D6" s="24">
        <v>0</v>
      </c>
      <c r="E6" s="24">
        <v>19</v>
      </c>
      <c r="F6" s="25">
        <f t="shared" si="10"/>
        <v>0</v>
      </c>
      <c r="G6" s="25">
        <f t="shared" si="8"/>
        <v>0</v>
      </c>
      <c r="H6" s="25">
        <f t="shared" si="2"/>
        <v>0.26372944461681663</v>
      </c>
      <c r="I6" s="25">
        <f t="shared" si="9"/>
        <v>0</v>
      </c>
      <c r="J6" s="25">
        <f t="shared" si="9"/>
        <v>0</v>
      </c>
      <c r="K6" s="25">
        <f t="shared" si="9"/>
        <v>2.1022624144521201E-2</v>
      </c>
      <c r="L6" s="25">
        <f t="shared" si="11"/>
        <v>0</v>
      </c>
      <c r="M6" s="25">
        <f t="shared" si="3"/>
        <v>0</v>
      </c>
      <c r="N6" s="25">
        <f t="shared" si="3"/>
        <v>8.6875581756127827E-3</v>
      </c>
      <c r="O6">
        <f t="shared" si="4"/>
        <v>0</v>
      </c>
      <c r="P6">
        <f t="shared" si="5"/>
        <v>0</v>
      </c>
      <c r="Q6">
        <f t="shared" si="6"/>
        <v>104.95574642594036</v>
      </c>
      <c r="R6">
        <v>0</v>
      </c>
      <c r="S6">
        <v>0</v>
      </c>
      <c r="T6">
        <f t="shared" si="7"/>
        <v>5.523986653996861</v>
      </c>
      <c r="V6">
        <f>'Planungstool Heizlast'!$B$21*'Temperaturstunden profile'!C6*A6/$A$26</f>
        <v>0</v>
      </c>
      <c r="W6">
        <f>'Planungstool Heizlast'!$B$21*'Temperaturstunden profile'!D6*A6/$A$14</f>
        <v>0</v>
      </c>
      <c r="X6">
        <f>'Planungstool Heizlast'!$B$21*'Temperaturstunden profile'!E6*A6/$A$2</f>
        <v>161.54724525577356</v>
      </c>
    </row>
    <row r="7" spans="1:24" x14ac:dyDescent="0.3">
      <c r="A7" s="1">
        <f t="shared" si="1"/>
        <v>86.84210526315789</v>
      </c>
      <c r="B7" s="24">
        <v>-17</v>
      </c>
      <c r="C7" s="24">
        <v>0</v>
      </c>
      <c r="D7" s="24">
        <v>0</v>
      </c>
      <c r="E7" s="24">
        <v>26</v>
      </c>
      <c r="F7" s="25">
        <f t="shared" si="10"/>
        <v>0</v>
      </c>
      <c r="G7" s="25">
        <f t="shared" si="8"/>
        <v>0</v>
      </c>
      <c r="H7" s="25">
        <f t="shared" si="2"/>
        <v>0.3502784264415304</v>
      </c>
      <c r="I7" s="25">
        <f t="shared" si="9"/>
        <v>0</v>
      </c>
      <c r="J7" s="25">
        <f t="shared" si="9"/>
        <v>0</v>
      </c>
      <c r="K7" s="25">
        <f t="shared" si="9"/>
        <v>3.0183320699117028E-2</v>
      </c>
      <c r="L7" s="25">
        <f t="shared" si="11"/>
        <v>0</v>
      </c>
      <c r="M7" s="25">
        <f t="shared" si="3"/>
        <v>0</v>
      </c>
      <c r="N7" s="25">
        <f t="shared" si="3"/>
        <v>1.272106732857586E-2</v>
      </c>
      <c r="O7">
        <f t="shared" si="4"/>
        <v>0</v>
      </c>
      <c r="P7">
        <f t="shared" si="5"/>
        <v>0</v>
      </c>
      <c r="Q7">
        <f t="shared" si="6"/>
        <v>139.39942791556783</v>
      </c>
      <c r="R7">
        <v>0</v>
      </c>
      <c r="S7">
        <v>0</v>
      </c>
      <c r="T7">
        <f t="shared" si="7"/>
        <v>5.3615164582910699</v>
      </c>
      <c r="V7">
        <f>'Planungstool Heizlast'!$B$21*'Temperaturstunden profile'!C7*A7/$A$26</f>
        <v>0</v>
      </c>
      <c r="W7">
        <f>'Planungstool Heizlast'!$B$21*'Temperaturstunden profile'!D7*A7/$A$14</f>
        <v>0</v>
      </c>
      <c r="X7">
        <f>'Planungstool Heizlast'!$B$21*'Temperaturstunden profile'!E7*A7/$A$2</f>
        <v>214.56274989079523</v>
      </c>
    </row>
    <row r="8" spans="1:24" x14ac:dyDescent="0.3">
      <c r="A8" s="1">
        <f t="shared" si="1"/>
        <v>84.21052631578948</v>
      </c>
      <c r="B8" s="24">
        <v>-16</v>
      </c>
      <c r="C8" s="24">
        <v>0</v>
      </c>
      <c r="D8" s="24">
        <v>0</v>
      </c>
      <c r="E8" s="24">
        <v>39</v>
      </c>
      <c r="F8" s="25">
        <f t="shared" si="10"/>
        <v>0</v>
      </c>
      <c r="G8" s="25">
        <f t="shared" si="8"/>
        <v>0</v>
      </c>
      <c r="H8" s="25">
        <f t="shared" si="2"/>
        <v>0.50949589300586251</v>
      </c>
      <c r="I8" s="25">
        <f t="shared" si="9"/>
        <v>0</v>
      </c>
      <c r="J8" s="25">
        <f t="shared" si="9"/>
        <v>0</v>
      </c>
      <c r="K8" s="25">
        <f t="shared" si="9"/>
        <v>4.3507970233074601E-2</v>
      </c>
      <c r="L8" s="25">
        <f t="shared" si="11"/>
        <v>0</v>
      </c>
      <c r="M8" s="25">
        <f t="shared" si="3"/>
        <v>0</v>
      </c>
      <c r="N8" s="25">
        <f t="shared" si="3"/>
        <v>1.8771331058020476E-2</v>
      </c>
      <c r="O8">
        <f t="shared" si="4"/>
        <v>0</v>
      </c>
      <c r="P8">
        <f t="shared" si="5"/>
        <v>0</v>
      </c>
      <c r="Q8">
        <f t="shared" si="6"/>
        <v>202.76280424082597</v>
      </c>
      <c r="R8">
        <v>0</v>
      </c>
      <c r="S8">
        <v>0</v>
      </c>
      <c r="T8">
        <f t="shared" si="7"/>
        <v>5.1990462625852816</v>
      </c>
      <c r="V8">
        <f>'Planungstool Heizlast'!$B$21*'Temperaturstunden profile'!C8*A8/$A$26</f>
        <v>0</v>
      </c>
      <c r="W8">
        <f>'Planungstool Heizlast'!$B$21*'Temperaturstunden profile'!D8*A8/$A$14</f>
        <v>0</v>
      </c>
      <c r="X8">
        <f>'Planungstool Heizlast'!$B$21*'Temperaturstunden profile'!E8*A8/$A$2</f>
        <v>312.09127256842947</v>
      </c>
    </row>
    <row r="9" spans="1:24" x14ac:dyDescent="0.3">
      <c r="A9" s="1">
        <f t="shared" si="1"/>
        <v>81.578947368421055</v>
      </c>
      <c r="B9" s="24">
        <v>-15</v>
      </c>
      <c r="C9" s="24">
        <v>0</v>
      </c>
      <c r="D9" s="24">
        <v>0</v>
      </c>
      <c r="E9" s="24">
        <v>41</v>
      </c>
      <c r="F9" s="25">
        <f t="shared" si="10"/>
        <v>0</v>
      </c>
      <c r="G9" s="25">
        <f t="shared" si="8"/>
        <v>0</v>
      </c>
      <c r="H9" s="25">
        <f t="shared" si="2"/>
        <v>0.51888564103401547</v>
      </c>
      <c r="I9" s="25">
        <f t="shared" si="9"/>
        <v>0</v>
      </c>
      <c r="J9" s="25">
        <f t="shared" si="9"/>
        <v>0</v>
      </c>
      <c r="K9" s="25">
        <f t="shared" si="9"/>
        <v>5.7078186224789405E-2</v>
      </c>
      <c r="L9" s="25">
        <f t="shared" si="11"/>
        <v>0</v>
      </c>
      <c r="M9" s="25">
        <f t="shared" si="3"/>
        <v>0</v>
      </c>
      <c r="N9" s="25">
        <f t="shared" si="3"/>
        <v>2.5131864722308408E-2</v>
      </c>
      <c r="O9">
        <f t="shared" si="4"/>
        <v>0</v>
      </c>
      <c r="P9">
        <f t="shared" si="5"/>
        <v>0</v>
      </c>
      <c r="Q9">
        <f t="shared" si="6"/>
        <v>206.49961874205917</v>
      </c>
      <c r="R9">
        <v>0</v>
      </c>
      <c r="S9">
        <v>0</v>
      </c>
      <c r="T9">
        <f t="shared" si="7"/>
        <v>5.0365760668794923</v>
      </c>
      <c r="V9">
        <f>'Planungstool Heizlast'!$B$21*'Temperaturstunden profile'!C9*A9/$A$26</f>
        <v>0</v>
      </c>
      <c r="W9">
        <f>'Planungstool Heizlast'!$B$21*'Temperaturstunden profile'!D9*A9/$A$14</f>
        <v>0</v>
      </c>
      <c r="X9">
        <f>'Planungstool Heizlast'!$B$21*'Temperaturstunden profile'!E9*A9/$A$2</f>
        <v>317.84295467505916</v>
      </c>
    </row>
    <row r="10" spans="1:24" x14ac:dyDescent="0.3">
      <c r="A10" s="1">
        <f t="shared" si="1"/>
        <v>78.94736842105263</v>
      </c>
      <c r="B10" s="24">
        <v>-14</v>
      </c>
      <c r="C10" s="24">
        <v>0</v>
      </c>
      <c r="D10" s="24">
        <v>0</v>
      </c>
      <c r="E10" s="24">
        <v>35</v>
      </c>
      <c r="F10" s="25">
        <f t="shared" si="10"/>
        <v>0</v>
      </c>
      <c r="G10" s="25">
        <f t="shared" si="8"/>
        <v>0</v>
      </c>
      <c r="H10" s="25">
        <f t="shared" si="2"/>
        <v>0.42866240998089389</v>
      </c>
      <c r="I10" s="25">
        <f t="shared" si="9"/>
        <v>0</v>
      </c>
      <c r="J10" s="25">
        <f t="shared" si="9"/>
        <v>0</v>
      </c>
      <c r="K10" s="25">
        <f t="shared" si="9"/>
        <v>6.8288828861532549E-2</v>
      </c>
      <c r="L10" s="25">
        <f t="shared" si="11"/>
        <v>0</v>
      </c>
      <c r="M10" s="25">
        <f t="shared" si="3"/>
        <v>0</v>
      </c>
      <c r="N10" s="25">
        <f t="shared" si="3"/>
        <v>3.0561588582066396E-2</v>
      </c>
      <c r="O10">
        <f t="shared" si="4"/>
        <v>0</v>
      </c>
      <c r="P10">
        <f t="shared" si="5"/>
        <v>0</v>
      </c>
      <c r="Q10">
        <f t="shared" si="6"/>
        <v>170.5937054910795</v>
      </c>
      <c r="R10">
        <v>0</v>
      </c>
      <c r="S10">
        <v>0</v>
      </c>
      <c r="T10">
        <f t="shared" si="7"/>
        <v>4.8741058711737004</v>
      </c>
      <c r="V10">
        <f>'Planungstool Heizlast'!$B$21*'Temperaturstunden profile'!C10*A10/$A$26</f>
        <v>0</v>
      </c>
      <c r="W10">
        <f>'Planungstool Heizlast'!$B$21*'Temperaturstunden profile'!D10*A10/$A$14</f>
        <v>0</v>
      </c>
      <c r="X10">
        <f>'Planungstool Heizlast'!$B$21*'Temperaturstunden profile'!E10*A10/$A$2</f>
        <v>262.57679182439978</v>
      </c>
    </row>
    <row r="11" spans="1:24" x14ac:dyDescent="0.3">
      <c r="A11" s="1">
        <f t="shared" si="1"/>
        <v>76.315789473684205</v>
      </c>
      <c r="B11" s="24">
        <v>-13</v>
      </c>
      <c r="C11" s="24">
        <v>0</v>
      </c>
      <c r="D11" s="24">
        <v>0</v>
      </c>
      <c r="E11" s="24">
        <v>52</v>
      </c>
      <c r="F11" s="25">
        <f t="shared" si="10"/>
        <v>0</v>
      </c>
      <c r="G11" s="25">
        <f t="shared" si="8"/>
        <v>0</v>
      </c>
      <c r="H11" s="25">
        <f t="shared" si="2"/>
        <v>0.61564087071541707</v>
      </c>
      <c r="I11" s="25">
        <f t="shared" si="9"/>
        <v>0</v>
      </c>
      <c r="J11" s="25">
        <f t="shared" si="9"/>
        <v>0</v>
      </c>
      <c r="K11" s="25">
        <f t="shared" si="9"/>
        <v>8.4389447048397945E-2</v>
      </c>
      <c r="L11" s="25">
        <f t="shared" si="11"/>
        <v>0</v>
      </c>
      <c r="M11" s="25">
        <f t="shared" si="3"/>
        <v>0</v>
      </c>
      <c r="N11" s="25">
        <f t="shared" si="3"/>
        <v>3.862860688799255E-2</v>
      </c>
      <c r="O11">
        <f t="shared" si="4"/>
        <v>0</v>
      </c>
      <c r="P11">
        <f t="shared" si="5"/>
        <v>0</v>
      </c>
      <c r="Q11">
        <f t="shared" si="6"/>
        <v>245.00505512433131</v>
      </c>
      <c r="R11">
        <v>0</v>
      </c>
      <c r="S11">
        <v>0</v>
      </c>
      <c r="T11">
        <f t="shared" si="7"/>
        <v>4.7116356754679094</v>
      </c>
      <c r="V11">
        <f>'Planungstool Heizlast'!$B$21*'Temperaturstunden profile'!C11*A11/$A$26</f>
        <v>0</v>
      </c>
      <c r="W11">
        <f>'Planungstool Heizlast'!$B$21*'Temperaturstunden profile'!D11*A11/$A$14</f>
        <v>0</v>
      </c>
      <c r="X11">
        <f>'Planungstool Heizlast'!$B$21*'Temperaturstunden profile'!E11*A11/$A$2</f>
        <v>377.11028768685225</v>
      </c>
    </row>
    <row r="12" spans="1:24" x14ac:dyDescent="0.3">
      <c r="A12" s="1">
        <f t="shared" si="1"/>
        <v>73.684210526315795</v>
      </c>
      <c r="B12" s="24">
        <v>-12</v>
      </c>
      <c r="C12" s="24">
        <v>0</v>
      </c>
      <c r="D12" s="24">
        <v>0</v>
      </c>
      <c r="E12" s="24">
        <v>37</v>
      </c>
      <c r="F12" s="25">
        <f t="shared" si="10"/>
        <v>0</v>
      </c>
      <c r="G12" s="25">
        <f t="shared" si="8"/>
        <v>0</v>
      </c>
      <c r="H12" s="25">
        <f t="shared" si="2"/>
        <v>0.42294691118114869</v>
      </c>
      <c r="I12" s="25">
        <f t="shared" si="9"/>
        <v>0</v>
      </c>
      <c r="J12" s="25">
        <f t="shared" si="9"/>
        <v>0</v>
      </c>
      <c r="K12" s="25">
        <f t="shared" si="9"/>
        <v>9.5450614449984525E-2</v>
      </c>
      <c r="L12" s="25">
        <f t="shared" si="11"/>
        <v>0</v>
      </c>
      <c r="M12" s="25">
        <f t="shared" si="3"/>
        <v>0</v>
      </c>
      <c r="N12" s="25">
        <f t="shared" si="3"/>
        <v>4.4368600682593851E-2</v>
      </c>
      <c r="O12">
        <f t="shared" si="4"/>
        <v>0</v>
      </c>
      <c r="P12">
        <f t="shared" si="5"/>
        <v>0</v>
      </c>
      <c r="Q12">
        <f t="shared" si="6"/>
        <v>168.31912275119851</v>
      </c>
      <c r="R12">
        <v>0</v>
      </c>
      <c r="S12">
        <v>0</v>
      </c>
      <c r="T12">
        <f t="shared" si="7"/>
        <v>4.5491654797621219</v>
      </c>
      <c r="V12">
        <f>'Planungstool Heizlast'!$B$21*'Temperaturstunden profile'!C12*A12/$A$26</f>
        <v>0</v>
      </c>
      <c r="W12">
        <f>'Planungstool Heizlast'!$B$21*'Temperaturstunden profile'!D12*A12/$A$14</f>
        <v>0</v>
      </c>
      <c r="X12">
        <f>'Planungstool Heizlast'!$B$21*'Temperaturstunden profile'!E12*A12/$A$2</f>
        <v>259.07576793340775</v>
      </c>
    </row>
    <row r="13" spans="1:24" x14ac:dyDescent="0.3">
      <c r="A13" s="1">
        <f t="shared" si="1"/>
        <v>71.05263157894737</v>
      </c>
      <c r="B13" s="24">
        <v>-11</v>
      </c>
      <c r="C13" s="24">
        <v>0</v>
      </c>
      <c r="D13" s="24">
        <v>0</v>
      </c>
      <c r="E13" s="24">
        <v>41</v>
      </c>
      <c r="F13" s="25">
        <f t="shared" si="10"/>
        <v>0</v>
      </c>
      <c r="G13" s="25">
        <f t="shared" si="8"/>
        <v>0</v>
      </c>
      <c r="H13" s="25">
        <f t="shared" si="2"/>
        <v>0.45193265509414243</v>
      </c>
      <c r="I13" s="25">
        <f t="shared" si="9"/>
        <v>0</v>
      </c>
      <c r="J13" s="25">
        <f t="shared" si="9"/>
        <v>0</v>
      </c>
      <c r="K13" s="25">
        <f t="shared" si="9"/>
        <v>0.10726983482986516</v>
      </c>
      <c r="L13" s="25">
        <f t="shared" si="11"/>
        <v>0</v>
      </c>
      <c r="M13" s="25">
        <f t="shared" si="3"/>
        <v>0</v>
      </c>
      <c r="N13" s="25">
        <f t="shared" si="3"/>
        <v>5.0729134346881782E-2</v>
      </c>
      <c r="O13">
        <f t="shared" si="4"/>
        <v>0</v>
      </c>
      <c r="P13">
        <f t="shared" si="5"/>
        <v>0</v>
      </c>
      <c r="Q13">
        <f t="shared" si="6"/>
        <v>179.85450664630957</v>
      </c>
      <c r="R13">
        <v>0</v>
      </c>
      <c r="S13">
        <v>0</v>
      </c>
      <c r="T13">
        <f t="shared" si="7"/>
        <v>4.3866952840563309</v>
      </c>
      <c r="V13">
        <f>'Planungstool Heizlast'!$B$21*'Temperaturstunden profile'!C13*A13/$A$26</f>
        <v>0</v>
      </c>
      <c r="W13">
        <f>'Planungstool Heizlast'!$B$21*'Temperaturstunden profile'!D13*A13/$A$14</f>
        <v>0</v>
      </c>
      <c r="X13">
        <f>'Planungstool Heizlast'!$B$21*'Temperaturstunden profile'!E13*A13/$A$2</f>
        <v>276.83096052343865</v>
      </c>
    </row>
    <row r="14" spans="1:24" x14ac:dyDescent="0.3">
      <c r="A14" s="1">
        <f t="shared" si="1"/>
        <v>68.421052631578945</v>
      </c>
      <c r="B14" s="24">
        <v>-10</v>
      </c>
      <c r="C14" s="24">
        <v>0</v>
      </c>
      <c r="D14" s="24">
        <v>1</v>
      </c>
      <c r="E14" s="24">
        <v>43</v>
      </c>
      <c r="F14" s="25">
        <f t="shared" si="10"/>
        <v>0</v>
      </c>
      <c r="G14" s="25">
        <f t="shared" si="8"/>
        <v>1.3935041269160682E-2</v>
      </c>
      <c r="H14" s="25">
        <f t="shared" si="2"/>
        <v>0.45642340415108512</v>
      </c>
      <c r="I14" s="25">
        <f t="shared" si="9"/>
        <v>0</v>
      </c>
      <c r="J14" s="25">
        <f t="shared" si="9"/>
        <v>4.8411723084943955E-4</v>
      </c>
      <c r="K14" s="25">
        <f t="shared" si="9"/>
        <v>0.11920650003736881</v>
      </c>
      <c r="L14" s="25">
        <f t="shared" si="11"/>
        <v>0</v>
      </c>
      <c r="M14" s="25">
        <f t="shared" si="3"/>
        <v>2.0366598778004074E-4</v>
      </c>
      <c r="N14" s="25">
        <f t="shared" si="3"/>
        <v>5.739993794601303E-2</v>
      </c>
      <c r="O14">
        <f t="shared" si="4"/>
        <v>0</v>
      </c>
      <c r="P14">
        <f t="shared" si="5"/>
        <v>7.3668704800208538</v>
      </c>
      <c r="Q14">
        <f t="shared" si="6"/>
        <v>181.64167879907325</v>
      </c>
      <c r="R14">
        <v>0</v>
      </c>
      <c r="S14">
        <f>P14/D14</f>
        <v>7.3668704800208538</v>
      </c>
      <c r="T14">
        <f t="shared" si="7"/>
        <v>4.2242250883505408</v>
      </c>
      <c r="V14">
        <f>'Planungstool Heizlast'!$B$21*'Temperaturstunden profile'!C14*A14/$A$26</f>
        <v>0</v>
      </c>
      <c r="W14">
        <f>'Planungstool Heizlast'!$B$21*'Temperaturstunden profile'!D14*A14/$A$14</f>
        <v>9.502779132692563</v>
      </c>
      <c r="X14">
        <f>'Planungstool Heizlast'!$B$21*'Temperaturstunden profile'!E14*A14/$A$2</f>
        <v>279.58176500921803</v>
      </c>
    </row>
    <row r="15" spans="1:24" x14ac:dyDescent="0.3">
      <c r="A15" s="1">
        <f t="shared" si="1"/>
        <v>65.78947368421052</v>
      </c>
      <c r="B15" s="24">
        <v>-9</v>
      </c>
      <c r="C15" s="24">
        <v>0</v>
      </c>
      <c r="D15" s="24">
        <v>25</v>
      </c>
      <c r="E15" s="24">
        <v>54</v>
      </c>
      <c r="F15" s="25">
        <f t="shared" si="10"/>
        <v>0</v>
      </c>
      <c r="G15" s="25">
        <f t="shared" si="8"/>
        <v>0.33497695358559326</v>
      </c>
      <c r="H15" s="25">
        <f t="shared" si="2"/>
        <v>0.55113738426114933</v>
      </c>
      <c r="I15" s="25">
        <f t="shared" si="9"/>
        <v>0</v>
      </c>
      <c r="J15" s="25">
        <f t="shared" si="9"/>
        <v>1.2121550664730196E-2</v>
      </c>
      <c r="K15" s="25">
        <f t="shared" si="9"/>
        <v>0.13362018342746715</v>
      </c>
      <c r="L15" s="25">
        <f t="shared" si="11"/>
        <v>0</v>
      </c>
      <c r="M15" s="25">
        <f t="shared" si="3"/>
        <v>5.295315682281059E-3</v>
      </c>
      <c r="N15" s="25">
        <f t="shared" si="3"/>
        <v>6.57772261867825E-2</v>
      </c>
      <c r="O15">
        <f t="shared" si="4"/>
        <v>0</v>
      </c>
      <c r="P15">
        <f t="shared" si="5"/>
        <v>177.08823269280896</v>
      </c>
      <c r="Q15">
        <f t="shared" si="6"/>
        <v>219.33476420281656</v>
      </c>
      <c r="R15">
        <v>0</v>
      </c>
      <c r="S15">
        <f t="shared" ref="S15:S39" si="12">P15/D15</f>
        <v>7.0835293077123582</v>
      </c>
      <c r="T15">
        <f t="shared" si="7"/>
        <v>4.0617548926447506</v>
      </c>
      <c r="V15">
        <f>'Planungstool Heizlast'!$B$21*'Temperaturstunden profile'!C15*A15/$A$26</f>
        <v>0</v>
      </c>
      <c r="W15">
        <f>'Planungstool Heizlast'!$B$21*'Temperaturstunden profile'!D15*A15/$A$14</f>
        <v>228.43219068972505</v>
      </c>
      <c r="X15">
        <f>'Planungstool Heizlast'!$B$21*'Temperaturstunden profile'!E15*A15/$A$2</f>
        <v>337.5987323456568</v>
      </c>
    </row>
    <row r="16" spans="1:24" x14ac:dyDescent="0.3">
      <c r="A16" s="1">
        <f t="shared" si="1"/>
        <v>63.157894736842103</v>
      </c>
      <c r="B16" s="24">
        <v>-8</v>
      </c>
      <c r="C16" s="24">
        <v>0</v>
      </c>
      <c r="D16" s="24">
        <v>23</v>
      </c>
      <c r="E16" s="24">
        <v>90</v>
      </c>
      <c r="F16" s="25">
        <f t="shared" si="10"/>
        <v>0</v>
      </c>
      <c r="G16" s="25">
        <f t="shared" si="8"/>
        <v>0.29585164540679598</v>
      </c>
      <c r="H16" s="25">
        <f t="shared" si="2"/>
        <v>0.88181981481783889</v>
      </c>
      <c r="I16" s="25">
        <f t="shared" si="9"/>
        <v>0</v>
      </c>
      <c r="J16" s="25">
        <f t="shared" si="9"/>
        <v>2.2399731873533682E-2</v>
      </c>
      <c r="K16" s="25">
        <f t="shared" si="9"/>
        <v>0.1566820768516245</v>
      </c>
      <c r="L16" s="25">
        <f t="shared" si="11"/>
        <v>0</v>
      </c>
      <c r="M16" s="25">
        <f t="shared" si="3"/>
        <v>9.9796334012219948E-3</v>
      </c>
      <c r="N16" s="25">
        <f t="shared" si="3"/>
        <v>7.9739373254731613E-2</v>
      </c>
      <c r="O16">
        <f t="shared" si="4"/>
        <v>0</v>
      </c>
      <c r="P16">
        <f t="shared" si="5"/>
        <v>156.40432711428886</v>
      </c>
      <c r="Q16">
        <f t="shared" si="6"/>
        <v>350.93562272450646</v>
      </c>
      <c r="R16">
        <v>0</v>
      </c>
      <c r="S16">
        <f t="shared" si="12"/>
        <v>6.8001881354038636</v>
      </c>
      <c r="T16">
        <f t="shared" si="7"/>
        <v>3.8992846969389605</v>
      </c>
      <c r="V16">
        <f>'Planungstool Heizlast'!$B$21*'Temperaturstunden profile'!C16*A16/$A$26</f>
        <v>0</v>
      </c>
      <c r="W16">
        <f>'Planungstool Heizlast'!$B$21*'Temperaturstunden profile'!D16*A16/$A$14</f>
        <v>201.75131081716518</v>
      </c>
      <c r="X16">
        <f>'Planungstool Heizlast'!$B$21*'Temperaturstunden profile'!E16*A16/$A$2</f>
        <v>540.1579717530509</v>
      </c>
    </row>
    <row r="17" spans="1:24" x14ac:dyDescent="0.3">
      <c r="A17" s="1">
        <f t="shared" si="1"/>
        <v>60.526315789473685</v>
      </c>
      <c r="B17" s="24">
        <v>-7</v>
      </c>
      <c r="C17" s="24">
        <v>0</v>
      </c>
      <c r="D17" s="24">
        <v>24</v>
      </c>
      <c r="E17" s="24">
        <v>125</v>
      </c>
      <c r="F17" s="25">
        <f t="shared" si="10"/>
        <v>0</v>
      </c>
      <c r="G17" s="25">
        <f t="shared" si="8"/>
        <v>0.29585164540679598</v>
      </c>
      <c r="H17" s="25">
        <f t="shared" si="2"/>
        <v>1.1737185035191142</v>
      </c>
      <c r="I17" s="25">
        <f t="shared" si="9"/>
        <v>0</v>
      </c>
      <c r="J17" s="25">
        <f t="shared" si="9"/>
        <v>3.2677913082337168E-2</v>
      </c>
      <c r="K17" s="25">
        <f t="shared" si="9"/>
        <v>0.18737788407127837</v>
      </c>
      <c r="L17" s="25">
        <f t="shared" si="11"/>
        <v>0</v>
      </c>
      <c r="M17" s="25">
        <f t="shared" si="3"/>
        <v>1.4867617107942974E-2</v>
      </c>
      <c r="N17" s="25">
        <f t="shared" si="3"/>
        <v>9.913124418243871E-2</v>
      </c>
      <c r="O17">
        <f t="shared" si="4"/>
        <v>0</v>
      </c>
      <c r="P17">
        <f t="shared" si="5"/>
        <v>156.40432711428886</v>
      </c>
      <c r="Q17">
        <f t="shared" si="6"/>
        <v>467.10181265414633</v>
      </c>
      <c r="R17">
        <v>0</v>
      </c>
      <c r="S17">
        <f t="shared" si="12"/>
        <v>6.5168469630953689</v>
      </c>
      <c r="T17">
        <f t="shared" si="7"/>
        <v>3.7368145012331708</v>
      </c>
      <c r="V17">
        <f>'Planungstool Heizlast'!$B$21*'Temperaturstunden profile'!C17*A17/$A$26</f>
        <v>0</v>
      </c>
      <c r="W17">
        <f>'Planungstool Heizlast'!$B$21*'Temperaturstunden profile'!D17*A17/$A$14</f>
        <v>201.75131081716518</v>
      </c>
      <c r="X17">
        <f>'Planungstool Heizlast'!$B$21*'Temperaturstunden profile'!E17*A17/$A$2</f>
        <v>718.96026332871361</v>
      </c>
    </row>
    <row r="18" spans="1:24" x14ac:dyDescent="0.3">
      <c r="A18" s="1">
        <f t="shared" si="1"/>
        <v>57.89473684210526</v>
      </c>
      <c r="B18" s="24">
        <v>-6</v>
      </c>
      <c r="C18" s="24">
        <v>0</v>
      </c>
      <c r="D18" s="24">
        <v>27</v>
      </c>
      <c r="E18" s="24">
        <v>169</v>
      </c>
      <c r="F18" s="25">
        <f t="shared" si="10"/>
        <v>0</v>
      </c>
      <c r="G18" s="25">
        <f t="shared" si="8"/>
        <v>0.3183620966877479</v>
      </c>
      <c r="H18" s="25">
        <f t="shared" si="2"/>
        <v>1.5178731812466317</v>
      </c>
      <c r="I18" s="25">
        <f t="shared" si="9"/>
        <v>0</v>
      </c>
      <c r="J18" s="25">
        <f t="shared" si="9"/>
        <v>4.3738129817897438E-2</v>
      </c>
      <c r="K18" s="25">
        <f t="shared" si="9"/>
        <v>0.22707423580786029</v>
      </c>
      <c r="L18" s="25">
        <f t="shared" si="11"/>
        <v>0</v>
      </c>
      <c r="M18" s="25">
        <f t="shared" si="3"/>
        <v>2.0366598778004074E-2</v>
      </c>
      <c r="N18" s="25">
        <f t="shared" si="3"/>
        <v>0.12534905367669871</v>
      </c>
      <c r="O18">
        <f t="shared" si="4"/>
        <v>0</v>
      </c>
      <c r="P18">
        <f t="shared" si="5"/>
        <v>168.30465635124565</v>
      </c>
      <c r="Q18">
        <f t="shared" si="6"/>
        <v>604.06418763412728</v>
      </c>
      <c r="R18">
        <v>0</v>
      </c>
      <c r="S18">
        <f t="shared" si="12"/>
        <v>6.2335057907868761</v>
      </c>
      <c r="T18">
        <f t="shared" si="7"/>
        <v>3.5743443055273802</v>
      </c>
      <c r="V18">
        <f>'Planungstool Heizlast'!$B$21*'Temperaturstunden profile'!C18*A18/$A$26</f>
        <v>0</v>
      </c>
      <c r="W18">
        <f>'Planungstool Heizlast'!$B$21*'Temperaturstunden profile'!D18*A18/$A$14</f>
        <v>217.10195403151474</v>
      </c>
      <c r="X18">
        <f>'Planungstool Heizlast'!$B$21*'Temperaturstunden profile'!E18*A18/$A$2</f>
        <v>929.77191619344592</v>
      </c>
    </row>
    <row r="19" spans="1:24" x14ac:dyDescent="0.3">
      <c r="A19" s="1">
        <f t="shared" si="1"/>
        <v>55.263157894736842</v>
      </c>
      <c r="B19" s="24">
        <v>-5</v>
      </c>
      <c r="C19" s="24">
        <v>0</v>
      </c>
      <c r="D19" s="24">
        <v>68</v>
      </c>
      <c r="E19" s="24">
        <v>195</v>
      </c>
      <c r="F19" s="25">
        <f t="shared" si="10"/>
        <v>0</v>
      </c>
      <c r="G19" s="25">
        <f t="shared" si="8"/>
        <v>0.76535534355236368</v>
      </c>
      <c r="H19" s="25">
        <f t="shared" si="2"/>
        <v>1.6717833989254864</v>
      </c>
      <c r="I19" s="25">
        <f t="shared" si="9"/>
        <v>0</v>
      </c>
      <c r="J19" s="25">
        <f t="shared" si="9"/>
        <v>7.0327337727628197E-2</v>
      </c>
      <c r="K19" s="25">
        <f t="shared" si="9"/>
        <v>0.27079574209115859</v>
      </c>
      <c r="L19" s="25">
        <f t="shared" si="11"/>
        <v>0</v>
      </c>
      <c r="M19" s="25">
        <f t="shared" si="11"/>
        <v>3.4215885947046845E-2</v>
      </c>
      <c r="N19" s="25">
        <f t="shared" si="11"/>
        <v>0.15560037232392179</v>
      </c>
      <c r="O19">
        <f t="shared" si="4"/>
        <v>0</v>
      </c>
      <c r="P19">
        <f t="shared" si="5"/>
        <v>404.61119405653005</v>
      </c>
      <c r="Q19">
        <f t="shared" si="6"/>
        <v>665.3154514152103</v>
      </c>
      <c r="R19">
        <v>0</v>
      </c>
      <c r="S19">
        <f t="shared" si="12"/>
        <v>5.9501646184783832</v>
      </c>
      <c r="T19">
        <f t="shared" si="7"/>
        <v>3.4118741098215914</v>
      </c>
      <c r="V19">
        <f>'Planungstool Heizlast'!$B$21*'Temperaturstunden profile'!C19*A19/$A$26</f>
        <v>0</v>
      </c>
      <c r="W19">
        <f>'Planungstool Heizlast'!$B$21*'Temperaturstunden profile'!D19*A19/$A$14</f>
        <v>521.92186928788385</v>
      </c>
      <c r="X19">
        <f>'Planungstool Heizlast'!$B$21*'Temperaturstunden profile'!E19*A19/$A$2</f>
        <v>1024.049488115159</v>
      </c>
    </row>
    <row r="20" spans="1:24" x14ac:dyDescent="0.3">
      <c r="A20" s="1">
        <f t="shared" si="1"/>
        <v>52.631578947368418</v>
      </c>
      <c r="B20" s="24">
        <v>-4</v>
      </c>
      <c r="C20" s="24">
        <v>0</v>
      </c>
      <c r="D20" s="24">
        <v>91</v>
      </c>
      <c r="E20" s="24">
        <v>278</v>
      </c>
      <c r="F20" s="25">
        <f t="shared" si="10"/>
        <v>0</v>
      </c>
      <c r="G20" s="25">
        <f t="shared" si="8"/>
        <v>0.97545288884124759</v>
      </c>
      <c r="H20" s="25">
        <f t="shared" si="2"/>
        <v>2.2698695233274</v>
      </c>
      <c r="I20" s="25">
        <f t="shared" ref="I20:K35" si="13">(I19+F20/F$40)</f>
        <v>0</v>
      </c>
      <c r="J20" s="25">
        <f t="shared" si="13"/>
        <v>0.10421554388708895</v>
      </c>
      <c r="K20" s="25">
        <f t="shared" si="13"/>
        <v>0.33015876405334132</v>
      </c>
      <c r="L20" s="25">
        <f t="shared" ref="L20:N35" si="14">(L19+C20/C$40)</f>
        <v>0</v>
      </c>
      <c r="M20" s="25">
        <f t="shared" si="14"/>
        <v>5.2749490835030555E-2</v>
      </c>
      <c r="N20" s="25">
        <f t="shared" si="14"/>
        <v>0.19872789326714241</v>
      </c>
      <c r="O20">
        <f t="shared" si="4"/>
        <v>0</v>
      </c>
      <c r="P20">
        <f t="shared" si="5"/>
        <v>515.68093360145963</v>
      </c>
      <c r="Q20">
        <f t="shared" si="6"/>
        <v>903.33428812419254</v>
      </c>
      <c r="R20">
        <v>0</v>
      </c>
      <c r="S20">
        <f t="shared" si="12"/>
        <v>5.6668234461698859</v>
      </c>
      <c r="T20">
        <f t="shared" si="7"/>
        <v>3.2494039141158004</v>
      </c>
      <c r="V20">
        <f>'Planungstool Heizlast'!$B$21*'Temperaturstunden profile'!C20*A20/$A$26</f>
        <v>0</v>
      </c>
      <c r="W20">
        <f>'Planungstool Heizlast'!$B$21*'Temperaturstunden profile'!D20*A20/$A$14</f>
        <v>665.1945392884794</v>
      </c>
      <c r="X20">
        <f>'Planungstool Heizlast'!$B$21*'Temperaturstunden profile'!E20*A20/$A$2</f>
        <v>1390.4066309939644</v>
      </c>
    </row>
    <row r="21" spans="1:24" x14ac:dyDescent="0.3">
      <c r="A21" s="1">
        <f t="shared" si="1"/>
        <v>50</v>
      </c>
      <c r="B21" s="24">
        <v>-3</v>
      </c>
      <c r="C21" s="24">
        <v>0</v>
      </c>
      <c r="D21" s="24">
        <v>89</v>
      </c>
      <c r="E21" s="24">
        <v>306</v>
      </c>
      <c r="F21" s="25">
        <f t="shared" si="10"/>
        <v>0</v>
      </c>
      <c r="G21" s="25">
        <f t="shared" si="8"/>
        <v>0.90631364562118122</v>
      </c>
      <c r="H21" s="25">
        <f t="shared" si="2"/>
        <v>2.3735650015513499</v>
      </c>
      <c r="I21" s="25">
        <f t="shared" si="13"/>
        <v>0</v>
      </c>
      <c r="J21" s="25">
        <f t="shared" si="13"/>
        <v>0.13570178378579673</v>
      </c>
      <c r="K21" s="25">
        <f t="shared" si="13"/>
        <v>0.39223369385336482</v>
      </c>
      <c r="L21" s="25">
        <f t="shared" si="14"/>
        <v>0</v>
      </c>
      <c r="M21" s="25">
        <f t="shared" si="14"/>
        <v>7.0875763747454176E-2</v>
      </c>
      <c r="N21" s="25">
        <f t="shared" si="14"/>
        <v>0.24619919329816942</v>
      </c>
      <c r="O21">
        <f t="shared" si="4"/>
        <v>0</v>
      </c>
      <c r="P21">
        <f t="shared" si="5"/>
        <v>479.12992237366393</v>
      </c>
      <c r="Q21">
        <f t="shared" si="6"/>
        <v>944.60171783346334</v>
      </c>
      <c r="R21">
        <v>0</v>
      </c>
      <c r="S21">
        <f t="shared" si="12"/>
        <v>5.3834822738613921</v>
      </c>
      <c r="T21">
        <f t="shared" si="7"/>
        <v>3.0869337184100107</v>
      </c>
      <c r="V21">
        <f>'Planungstool Heizlast'!$B$21*'Temperaturstunden profile'!C21*A21/$A$26</f>
        <v>0</v>
      </c>
      <c r="W21">
        <f>'Planungstool Heizlast'!$B$21*'Temperaturstunden profile'!D21*A21/$A$14</f>
        <v>618.04613513012009</v>
      </c>
      <c r="X21">
        <f>'Planungstool Heizlast'!$B$21*'Temperaturstunden profile'!E21*A21/$A$2</f>
        <v>1453.9252073019625</v>
      </c>
    </row>
    <row r="22" spans="1:24" x14ac:dyDescent="0.3">
      <c r="A22" s="1">
        <f t="shared" si="1"/>
        <v>47.368421052631582</v>
      </c>
      <c r="B22" s="24">
        <v>-2</v>
      </c>
      <c r="C22" s="24">
        <v>0</v>
      </c>
      <c r="D22" s="24">
        <v>165</v>
      </c>
      <c r="E22" s="24">
        <v>454</v>
      </c>
      <c r="F22" s="25">
        <f t="shared" si="10"/>
        <v>0</v>
      </c>
      <c r="G22" s="25">
        <f t="shared" si="8"/>
        <v>1.5918104834387394</v>
      </c>
      <c r="H22" s="25">
        <f t="shared" si="2"/>
        <v>3.3362182993941571</v>
      </c>
      <c r="I22" s="25">
        <f t="shared" si="13"/>
        <v>0</v>
      </c>
      <c r="J22" s="25">
        <f t="shared" si="13"/>
        <v>0.1910028674635981</v>
      </c>
      <c r="K22" s="25">
        <f t="shared" si="13"/>
        <v>0.47948452397476005</v>
      </c>
      <c r="L22" s="25">
        <f t="shared" si="14"/>
        <v>0</v>
      </c>
      <c r="M22" s="25">
        <f t="shared" si="14"/>
        <v>0.10448065173116089</v>
      </c>
      <c r="N22" s="25">
        <f t="shared" si="14"/>
        <v>0.31663046850760163</v>
      </c>
      <c r="O22">
        <f t="shared" si="4"/>
        <v>0</v>
      </c>
      <c r="P22">
        <f t="shared" si="5"/>
        <v>841.52328175622836</v>
      </c>
      <c r="Q22">
        <f t="shared" si="6"/>
        <v>1327.7064393077162</v>
      </c>
      <c r="R22">
        <v>0</v>
      </c>
      <c r="S22">
        <f t="shared" si="12"/>
        <v>5.1001411015528992</v>
      </c>
      <c r="T22">
        <f t="shared" si="7"/>
        <v>2.9244635227042206</v>
      </c>
      <c r="V22">
        <f>'Planungstool Heizlast'!$B$21*'Temperaturstunden profile'!C22*A22/$A$26</f>
        <v>0</v>
      </c>
      <c r="W22">
        <f>'Planungstool Heizlast'!$B$21*'Temperaturstunden profile'!D22*A22/$A$14</f>
        <v>1085.5097701575737</v>
      </c>
      <c r="X22">
        <f>'Planungstool Heizlast'!$B$21*'Temperaturstunden profile'!E22*A22/$A$2</f>
        <v>2043.597659799043</v>
      </c>
    </row>
    <row r="23" spans="1:24" x14ac:dyDescent="0.3">
      <c r="A23" s="1">
        <f t="shared" si="1"/>
        <v>44.736842105263158</v>
      </c>
      <c r="B23" s="24">
        <v>-1</v>
      </c>
      <c r="C23" s="24">
        <v>0</v>
      </c>
      <c r="D23" s="24">
        <v>173</v>
      </c>
      <c r="E23" s="24">
        <v>385</v>
      </c>
      <c r="F23" s="25">
        <f t="shared" si="10"/>
        <v>0</v>
      </c>
      <c r="G23" s="25">
        <f t="shared" si="8"/>
        <v>1.576267552792368</v>
      </c>
      <c r="H23" s="25">
        <f t="shared" si="2"/>
        <v>2.6719956888809056</v>
      </c>
      <c r="I23" s="25">
        <f t="shared" si="13"/>
        <v>0</v>
      </c>
      <c r="J23" s="25">
        <f t="shared" si="13"/>
        <v>0.24576397423006741</v>
      </c>
      <c r="K23" s="25">
        <f t="shared" si="13"/>
        <v>0.54936419641045897</v>
      </c>
      <c r="L23" s="25">
        <f t="shared" si="14"/>
        <v>0</v>
      </c>
      <c r="M23" s="25">
        <f t="shared" si="14"/>
        <v>0.13971486761710794</v>
      </c>
      <c r="N23" s="25">
        <f t="shared" si="14"/>
        <v>0.37635743096493951</v>
      </c>
      <c r="O23">
        <f t="shared" si="4"/>
        <v>0</v>
      </c>
      <c r="P23">
        <f t="shared" si="5"/>
        <v>833.30638775928196</v>
      </c>
      <c r="Q23">
        <f t="shared" si="6"/>
        <v>1063.3674308943957</v>
      </c>
      <c r="R23">
        <v>0</v>
      </c>
      <c r="S23">
        <f t="shared" si="12"/>
        <v>4.8167999292444046</v>
      </c>
      <c r="T23">
        <f t="shared" si="7"/>
        <v>2.7619933269984305</v>
      </c>
      <c r="V23">
        <f>'Planungstool Heizlast'!$B$21*'Temperaturstunden profile'!C23*A23/$A$26</f>
        <v>0</v>
      </c>
      <c r="W23">
        <f>'Planungstool Heizlast'!$B$21*'Temperaturstunden profile'!D23*A23/$A$14</f>
        <v>1074.9105165095702</v>
      </c>
      <c r="X23">
        <f>'Planungstool Heizlast'!$B$21*'Temperaturstunden profile'!E23*A23/$A$2</f>
        <v>1636.7286690387584</v>
      </c>
    </row>
    <row r="24" spans="1:24" x14ac:dyDescent="0.3">
      <c r="A24" s="1">
        <f t="shared" si="1"/>
        <v>42.10526315789474</v>
      </c>
      <c r="B24" s="24">
        <v>0</v>
      </c>
      <c r="C24" s="24">
        <v>0</v>
      </c>
      <c r="D24" s="24">
        <v>240</v>
      </c>
      <c r="E24" s="24">
        <v>490</v>
      </c>
      <c r="F24" s="25">
        <f t="shared" si="10"/>
        <v>0</v>
      </c>
      <c r="G24" s="25">
        <f t="shared" si="8"/>
        <v>2.0580984028298852</v>
      </c>
      <c r="H24" s="25">
        <f t="shared" si="2"/>
        <v>3.2006793278573413</v>
      </c>
      <c r="I24" s="25">
        <f t="shared" si="13"/>
        <v>0</v>
      </c>
      <c r="J24" s="25">
        <f t="shared" si="13"/>
        <v>0.31726436524783075</v>
      </c>
      <c r="K24" s="25">
        <f t="shared" si="13"/>
        <v>0.63307032809814112</v>
      </c>
      <c r="L24" s="25">
        <f t="shared" si="14"/>
        <v>0</v>
      </c>
      <c r="M24" s="25">
        <f t="shared" si="14"/>
        <v>0.18859470468431772</v>
      </c>
      <c r="N24" s="25">
        <f t="shared" si="14"/>
        <v>0.45237356500155135</v>
      </c>
      <c r="O24">
        <f t="shared" si="4"/>
        <v>0</v>
      </c>
      <c r="P24">
        <f t="shared" si="5"/>
        <v>1088.0301016646183</v>
      </c>
      <c r="Q24">
        <f t="shared" si="6"/>
        <v>1273.7663343333938</v>
      </c>
      <c r="R24">
        <v>0</v>
      </c>
      <c r="S24">
        <f t="shared" si="12"/>
        <v>4.5334587569359099</v>
      </c>
      <c r="T24">
        <f t="shared" si="7"/>
        <v>2.5995231312926403</v>
      </c>
      <c r="V24">
        <f>'Planungstool Heizlast'!$B$21*'Temperaturstunden profile'!C24*A24/$A$26</f>
        <v>0</v>
      </c>
      <c r="W24">
        <f>'Planungstool Heizlast'!$B$21*'Temperaturstunden profile'!D24*A24/$A$14</f>
        <v>1403.4873795976712</v>
      </c>
      <c r="X24">
        <f>'Planungstool Heizlast'!$B$21*'Temperaturstunden profile'!E24*A24/$A$2</f>
        <v>1960.5733789555184</v>
      </c>
    </row>
    <row r="25" spans="1:24" x14ac:dyDescent="0.3">
      <c r="A25" s="1">
        <f t="shared" si="1"/>
        <v>39.473684210526315</v>
      </c>
      <c r="B25" s="24">
        <v>1</v>
      </c>
      <c r="C25" s="24">
        <v>0</v>
      </c>
      <c r="D25" s="24">
        <v>280</v>
      </c>
      <c r="E25" s="24">
        <v>533</v>
      </c>
      <c r="F25" s="25">
        <f t="shared" si="10"/>
        <v>0</v>
      </c>
      <c r="G25" s="25">
        <f t="shared" si="8"/>
        <v>2.2510451280951869</v>
      </c>
      <c r="H25" s="25">
        <f t="shared" si="2"/>
        <v>3.2639580645688064</v>
      </c>
      <c r="I25" s="25">
        <f t="shared" si="13"/>
        <v>0</v>
      </c>
      <c r="J25" s="25">
        <f t="shared" si="13"/>
        <v>0.39546791792350944</v>
      </c>
      <c r="K25" s="25">
        <f t="shared" si="13"/>
        <v>0.71843136417505682</v>
      </c>
      <c r="L25" s="25">
        <f t="shared" si="14"/>
        <v>0</v>
      </c>
      <c r="M25" s="25">
        <f t="shared" si="14"/>
        <v>0.24562118126272914</v>
      </c>
      <c r="N25" s="25">
        <f t="shared" si="14"/>
        <v>0.53506050263729443</v>
      </c>
      <c r="O25">
        <f t="shared" si="4"/>
        <v>0</v>
      </c>
      <c r="P25">
        <f t="shared" si="5"/>
        <v>1190.0329236956763</v>
      </c>
      <c r="Q25">
        <f t="shared" si="6"/>
        <v>1298.9492146677915</v>
      </c>
      <c r="R25">
        <v>0</v>
      </c>
      <c r="S25">
        <f t="shared" si="12"/>
        <v>4.2501175846274153</v>
      </c>
      <c r="T25">
        <f t="shared" si="7"/>
        <v>2.4370529355868507</v>
      </c>
      <c r="V25">
        <f>'Planungstool Heizlast'!$B$21*'Temperaturstunden profile'!C25*A25/$A$26</f>
        <v>0</v>
      </c>
      <c r="W25">
        <f>'Planungstool Heizlast'!$B$21*'Temperaturstunden profile'!D25*A25/$A$14</f>
        <v>1535.0643214349525</v>
      </c>
      <c r="X25">
        <f>'Planungstool Heizlast'!$B$21*'Temperaturstunden profile'!E25*A25/$A$2</f>
        <v>1999.3347148915011</v>
      </c>
    </row>
    <row r="26" spans="1:24" x14ac:dyDescent="0.3">
      <c r="A26" s="1">
        <f t="shared" si="1"/>
        <v>36.842105263157897</v>
      </c>
      <c r="B26" s="24">
        <v>2</v>
      </c>
      <c r="C26" s="24">
        <v>3</v>
      </c>
      <c r="D26" s="24">
        <v>320</v>
      </c>
      <c r="E26" s="24">
        <v>380</v>
      </c>
      <c r="F26" s="25">
        <f t="shared" si="10"/>
        <v>3.078727459316816E-2</v>
      </c>
      <c r="G26" s="25">
        <f t="shared" si="8"/>
        <v>2.401114803301533</v>
      </c>
      <c r="H26" s="25">
        <f t="shared" si="2"/>
        <v>2.171889543903196</v>
      </c>
      <c r="I26" s="25">
        <f t="shared" si="13"/>
        <v>2.2458692048553555E-3</v>
      </c>
      <c r="J26" s="25">
        <f t="shared" si="13"/>
        <v>0.47888504077756672</v>
      </c>
      <c r="K26" s="25">
        <f t="shared" si="13"/>
        <v>0.77523195353455543</v>
      </c>
      <c r="L26" s="25">
        <f t="shared" si="14"/>
        <v>8.3565459610027853E-4</v>
      </c>
      <c r="M26" s="25">
        <f t="shared" si="14"/>
        <v>0.31079429735234215</v>
      </c>
      <c r="N26" s="25">
        <f t="shared" si="14"/>
        <v>0.59401179025752404</v>
      </c>
      <c r="O26">
        <f>F26/$F$40*$C$48</f>
        <v>34.175663440457733</v>
      </c>
      <c r="P26">
        <f t="shared" si="5"/>
        <v>1269.3684519420549</v>
      </c>
      <c r="Q26">
        <f t="shared" si="6"/>
        <v>864.34144115480296</v>
      </c>
      <c r="R26">
        <f t="shared" ref="R26:R39" si="15">O26/C26</f>
        <v>11.39188781348591</v>
      </c>
      <c r="S26">
        <f t="shared" si="12"/>
        <v>3.9667764123189215</v>
      </c>
      <c r="T26">
        <f t="shared" si="7"/>
        <v>2.2745827398810605</v>
      </c>
      <c r="V26">
        <f>'Planungstool Heizlast'!$B$21*'Temperaturstunden profile'!C26*A26/$A$26</f>
        <v>28.508337398077689</v>
      </c>
      <c r="W26">
        <f>'Planungstool Heizlast'!$B$21*'Temperaturstunden profile'!D26*A26/$A$14</f>
        <v>1637.4019428639497</v>
      </c>
      <c r="X26">
        <f>'Planungstool Heizlast'!$B$21*'Temperaturstunden profile'!E26*A26/$A$2</f>
        <v>1330.3890785769588</v>
      </c>
    </row>
    <row r="27" spans="1:24" x14ac:dyDescent="0.3">
      <c r="A27" s="1">
        <f t="shared" si="1"/>
        <v>34.210526315789473</v>
      </c>
      <c r="B27" s="24">
        <v>3</v>
      </c>
      <c r="C27" s="24">
        <v>22</v>
      </c>
      <c r="D27" s="24">
        <v>357</v>
      </c>
      <c r="E27" s="24">
        <v>228</v>
      </c>
      <c r="F27" s="25">
        <f t="shared" si="10"/>
        <v>0.20964667937252604</v>
      </c>
      <c r="G27" s="25">
        <f t="shared" si="8"/>
        <v>2.4874048665451816</v>
      </c>
      <c r="H27" s="25">
        <f t="shared" si="2"/>
        <v>1.2100527458889234</v>
      </c>
      <c r="I27" s="25">
        <f t="shared" si="13"/>
        <v>1.7539169028394204E-2</v>
      </c>
      <c r="J27" s="25">
        <f t="shared" si="13"/>
        <v>0.56529996648419167</v>
      </c>
      <c r="K27" s="25">
        <f t="shared" si="13"/>
        <v>0.80687799617770462</v>
      </c>
      <c r="L27" s="25">
        <f t="shared" si="14"/>
        <v>6.9637883008356544E-3</v>
      </c>
      <c r="M27" s="25">
        <f t="shared" si="14"/>
        <v>0.38350305498981668</v>
      </c>
      <c r="N27" s="25">
        <f t="shared" si="14"/>
        <v>0.62938256282966176</v>
      </c>
      <c r="O27">
        <f t="shared" si="4"/>
        <v>232.7199939040693</v>
      </c>
      <c r="P27">
        <f t="shared" si="5"/>
        <v>1314.9863806837225</v>
      </c>
      <c r="Q27">
        <f t="shared" si="6"/>
        <v>481.56166007196168</v>
      </c>
      <c r="R27">
        <f t="shared" si="15"/>
        <v>10.578181541094059</v>
      </c>
      <c r="S27">
        <f t="shared" si="12"/>
        <v>3.6834352400104269</v>
      </c>
      <c r="T27">
        <f t="shared" si="7"/>
        <v>2.1121125441752704</v>
      </c>
      <c r="V27">
        <f>'Planungstool Heizlast'!$B$21*'Temperaturstunden profile'!C27*A27/$A$26</f>
        <v>194.12820228214804</v>
      </c>
      <c r="W27">
        <f>'Planungstool Heizlast'!$B$21*'Temperaturstunden profile'!D27*A27/$A$14</f>
        <v>1696.2460751856224</v>
      </c>
      <c r="X27">
        <f>'Planungstool Heizlast'!$B$21*'Temperaturstunden profile'!E27*A27/$A$2</f>
        <v>741.21677235001994</v>
      </c>
    </row>
    <row r="28" spans="1:24" x14ac:dyDescent="0.3">
      <c r="A28" s="1">
        <f t="shared" si="1"/>
        <v>31.578947368421051</v>
      </c>
      <c r="B28" s="24">
        <v>4</v>
      </c>
      <c r="C28" s="24">
        <v>63</v>
      </c>
      <c r="D28" s="24">
        <v>356</v>
      </c>
      <c r="E28" s="24">
        <v>261</v>
      </c>
      <c r="F28" s="25">
        <f t="shared" si="10"/>
        <v>0.55417094267702682</v>
      </c>
      <c r="G28" s="25">
        <f t="shared" si="8"/>
        <v>2.2896344731482476</v>
      </c>
      <c r="H28" s="25">
        <f t="shared" si="2"/>
        <v>1.2786387314858665</v>
      </c>
      <c r="I28" s="25">
        <f t="shared" si="13"/>
        <v>5.7964814715790597E-2</v>
      </c>
      <c r="J28" s="25">
        <f t="shared" si="13"/>
        <v>0.64484415149145347</v>
      </c>
      <c r="K28" s="25">
        <f t="shared" si="13"/>
        <v>0.84031774164273276</v>
      </c>
      <c r="L28" s="25">
        <f t="shared" si="14"/>
        <v>2.4512534818941504E-2</v>
      </c>
      <c r="M28" s="25">
        <f t="shared" si="14"/>
        <v>0.45600814663951117</v>
      </c>
      <c r="N28" s="25">
        <f t="shared" si="14"/>
        <v>0.66987278932671424</v>
      </c>
      <c r="O28">
        <f t="shared" si="4"/>
        <v>615.161941928239</v>
      </c>
      <c r="P28">
        <f t="shared" si="5"/>
        <v>1210.4334881018881</v>
      </c>
      <c r="Q28">
        <f t="shared" si="6"/>
        <v>508.85665295053445</v>
      </c>
      <c r="R28">
        <f t="shared" si="15"/>
        <v>9.7644752687022063</v>
      </c>
      <c r="S28">
        <f t="shared" si="12"/>
        <v>3.4000940677019327</v>
      </c>
      <c r="T28">
        <f t="shared" si="7"/>
        <v>1.9496423484694807</v>
      </c>
      <c r="V28">
        <f>'Planungstool Heizlast'!$B$21*'Temperaturstunden profile'!C28*A28/$A$26</f>
        <v>513.15007316539834</v>
      </c>
      <c r="W28">
        <f>'Planungstool Heizlast'!$B$21*'Temperaturstunden profile'!D28*A28/$A$14</f>
        <v>1561.3797098024088</v>
      </c>
      <c r="X28">
        <f>'Planungstool Heizlast'!$B$21*'Temperaturstunden profile'!E28*A28/$A$2</f>
        <v>783.22905904192385</v>
      </c>
    </row>
    <row r="29" spans="1:24" x14ac:dyDescent="0.3">
      <c r="A29" s="1">
        <f t="shared" si="1"/>
        <v>28.94736842105263</v>
      </c>
      <c r="B29" s="24">
        <v>5</v>
      </c>
      <c r="C29" s="24">
        <v>63</v>
      </c>
      <c r="D29" s="24">
        <v>303</v>
      </c>
      <c r="E29" s="24">
        <v>279</v>
      </c>
      <c r="F29" s="25">
        <f t="shared" si="10"/>
        <v>0.50799003078727456</v>
      </c>
      <c r="G29" s="25">
        <f t="shared" si="8"/>
        <v>1.7863650980812518</v>
      </c>
      <c r="H29" s="25">
        <f t="shared" si="2"/>
        <v>1.2529189868870128</v>
      </c>
      <c r="I29" s="25">
        <f t="shared" si="13"/>
        <v>9.5021656595903947E-2</v>
      </c>
      <c r="J29" s="25">
        <f t="shared" si="13"/>
        <v>0.70690425650765276</v>
      </c>
      <c r="K29" s="25">
        <f t="shared" si="13"/>
        <v>0.87308484854955626</v>
      </c>
      <c r="L29" s="25">
        <f t="shared" si="14"/>
        <v>4.2061281337047354E-2</v>
      </c>
      <c r="M29" s="25">
        <f t="shared" si="14"/>
        <v>0.51771894093686355</v>
      </c>
      <c r="N29" s="25">
        <f t="shared" si="14"/>
        <v>0.71315544523735652</v>
      </c>
      <c r="O29">
        <f t="shared" si="4"/>
        <v>563.8984467675524</v>
      </c>
      <c r="P29">
        <f t="shared" si="5"/>
        <v>944.37612730421165</v>
      </c>
      <c r="Q29">
        <f t="shared" si="6"/>
        <v>498.62103062106956</v>
      </c>
      <c r="R29">
        <f t="shared" si="15"/>
        <v>8.9507689963103552</v>
      </c>
      <c r="S29">
        <f t="shared" si="12"/>
        <v>3.1167528953934376</v>
      </c>
      <c r="T29">
        <f t="shared" si="7"/>
        <v>1.7871721527636901</v>
      </c>
      <c r="V29">
        <f>'Planungstool Heizlast'!$B$21*'Temperaturstunden profile'!C29*A29/$A$26</f>
        <v>470.38756706828178</v>
      </c>
      <c r="W29">
        <f>'Planungstool Heizlast'!$B$21*'Temperaturstunden profile'!D29*A29/$A$14</f>
        <v>1218.1831865101658</v>
      </c>
      <c r="X29">
        <f>'Planungstool Heizlast'!$B$21*'Temperaturstunden profile'!E29*A29/$A$2</f>
        <v>767.47445153245997</v>
      </c>
    </row>
    <row r="30" spans="1:24" x14ac:dyDescent="0.3">
      <c r="A30" s="1">
        <f t="shared" si="1"/>
        <v>26.315789473684209</v>
      </c>
      <c r="B30" s="24">
        <v>6</v>
      </c>
      <c r="C30" s="24">
        <v>175</v>
      </c>
      <c r="D30" s="24">
        <v>330</v>
      </c>
      <c r="E30" s="24">
        <v>229</v>
      </c>
      <c r="F30" s="25">
        <f t="shared" si="10"/>
        <v>1.2828031080486733</v>
      </c>
      <c r="G30" s="25">
        <f t="shared" si="8"/>
        <v>1.7686783149319325</v>
      </c>
      <c r="H30" s="25">
        <f t="shared" si="2"/>
        <v>0.93489230367261622</v>
      </c>
      <c r="I30" s="25">
        <f t="shared" si="13"/>
        <v>0.18859954013154373</v>
      </c>
      <c r="J30" s="25">
        <f t="shared" si="13"/>
        <v>0.76834990503854317</v>
      </c>
      <c r="K30" s="25">
        <f t="shared" si="13"/>
        <v>0.89753472630016751</v>
      </c>
      <c r="L30" s="25">
        <f t="shared" si="14"/>
        <v>9.0807799442896936E-2</v>
      </c>
      <c r="M30" s="25">
        <f t="shared" si="14"/>
        <v>0.58492871690427695</v>
      </c>
      <c r="N30" s="25">
        <f t="shared" si="14"/>
        <v>0.74868135277691594</v>
      </c>
      <c r="O30">
        <f t="shared" si="4"/>
        <v>1423.9859766857385</v>
      </c>
      <c r="P30">
        <f t="shared" si="5"/>
        <v>935.02586861803127</v>
      </c>
      <c r="Q30">
        <f t="shared" si="6"/>
        <v>372.05674816625918</v>
      </c>
      <c r="R30">
        <f t="shared" si="15"/>
        <v>8.1370627239185058</v>
      </c>
      <c r="S30">
        <f t="shared" si="12"/>
        <v>2.8334117230849434</v>
      </c>
      <c r="T30">
        <f t="shared" si="7"/>
        <v>1.6247019570579004</v>
      </c>
      <c r="V30">
        <f>'Planungstool Heizlast'!$B$21*'Temperaturstunden profile'!C30*A30/$A$26</f>
        <v>1187.8473915865702</v>
      </c>
      <c r="W30">
        <f>'Planungstool Heizlast'!$B$21*'Temperaturstunden profile'!D30*A30/$A$14</f>
        <v>1206.1219668417484</v>
      </c>
      <c r="X30">
        <f>'Planungstool Heizlast'!$B$21*'Temperaturstunden profile'!E30*A30/$A$2</f>
        <v>572.66747931226234</v>
      </c>
    </row>
    <row r="31" spans="1:24" x14ac:dyDescent="0.3">
      <c r="A31" s="1">
        <f t="shared" si="1"/>
        <v>23.684210526315791</v>
      </c>
      <c r="B31" s="24">
        <v>7</v>
      </c>
      <c r="C31" s="24">
        <v>162</v>
      </c>
      <c r="D31" s="24">
        <v>326</v>
      </c>
      <c r="E31" s="24">
        <v>269</v>
      </c>
      <c r="F31" s="25">
        <f t="shared" si="10"/>
        <v>1.0687582465914089</v>
      </c>
      <c r="G31" s="25">
        <f t="shared" si="8"/>
        <v>1.5725158109122093</v>
      </c>
      <c r="H31" s="25">
        <f t="shared" si="2"/>
        <v>0.98837304244166113</v>
      </c>
      <c r="I31" s="25">
        <f t="shared" si="13"/>
        <v>0.2665632853858082</v>
      </c>
      <c r="J31" s="25">
        <f t="shared" si="13"/>
        <v>0.82298067255055296</v>
      </c>
      <c r="K31" s="25">
        <f t="shared" si="13"/>
        <v>0.9233832651797439</v>
      </c>
      <c r="L31" s="25">
        <f t="shared" si="14"/>
        <v>0.13593314763231198</v>
      </c>
      <c r="M31" s="25">
        <f t="shared" si="14"/>
        <v>0.65132382892057028</v>
      </c>
      <c r="N31" s="25">
        <f t="shared" si="14"/>
        <v>0.79041265901334168</v>
      </c>
      <c r="O31">
        <f t="shared" si="4"/>
        <v>1186.3837451473182</v>
      </c>
      <c r="P31">
        <f t="shared" si="5"/>
        <v>831.32299955312249</v>
      </c>
      <c r="Q31">
        <f t="shared" si="6"/>
        <v>393.3403438037177</v>
      </c>
      <c r="R31">
        <f>O31/C31</f>
        <v>7.3233564515266556</v>
      </c>
      <c r="S31">
        <f t="shared" si="12"/>
        <v>2.5500705507764492</v>
      </c>
      <c r="T31">
        <f t="shared" si="7"/>
        <v>1.4622317613521103</v>
      </c>
      <c r="V31">
        <f>'Planungstool Heizlast'!$B$21*'Temperaturstunden profile'!C31*A31/$A$26</f>
        <v>989.64656967612552</v>
      </c>
      <c r="W31">
        <f>'Planungstool Heizlast'!$B$21*'Temperaturstunden profile'!D31*A31/$A$14</f>
        <v>1072.3520759738456</v>
      </c>
      <c r="X31">
        <f>'Planungstool Heizlast'!$B$21*'Temperaturstunden profile'!E31*A31/$A$2</f>
        <v>605.42706000654471</v>
      </c>
    </row>
    <row r="32" spans="1:24" x14ac:dyDescent="0.3">
      <c r="A32" s="1">
        <f t="shared" si="1"/>
        <v>21.05263157894737</v>
      </c>
      <c r="B32" s="24">
        <v>8</v>
      </c>
      <c r="C32" s="24">
        <v>259</v>
      </c>
      <c r="D32" s="24">
        <v>348</v>
      </c>
      <c r="E32" s="24">
        <v>233</v>
      </c>
      <c r="F32" s="25">
        <f t="shared" si="10"/>
        <v>1.5188388799296293</v>
      </c>
      <c r="G32" s="25">
        <f t="shared" si="8"/>
        <v>1.492121342051667</v>
      </c>
      <c r="H32" s="25">
        <f t="shared" si="2"/>
        <v>0.76097784019465364</v>
      </c>
      <c r="I32" s="25">
        <f t="shared" si="13"/>
        <v>0.37735949949200576</v>
      </c>
      <c r="J32" s="25">
        <f t="shared" si="13"/>
        <v>0.87481845603843145</v>
      </c>
      <c r="K32" s="25">
        <f t="shared" si="13"/>
        <v>0.94328482506059075</v>
      </c>
      <c r="L32" s="25">
        <f t="shared" si="14"/>
        <v>0.20807799442896935</v>
      </c>
      <c r="M32" s="25">
        <f t="shared" si="14"/>
        <v>0.72219959266802447</v>
      </c>
      <c r="N32" s="25">
        <f t="shared" si="14"/>
        <v>0.82655910642258767</v>
      </c>
      <c r="O32">
        <f t="shared" si="4"/>
        <v>1685.9993963959148</v>
      </c>
      <c r="P32">
        <f t="shared" si="5"/>
        <v>788.82182370684836</v>
      </c>
      <c r="Q32">
        <f t="shared" si="6"/>
        <v>302.84444479559266</v>
      </c>
      <c r="R32">
        <f t="shared" si="15"/>
        <v>6.5096501791348063</v>
      </c>
      <c r="S32">
        <f t="shared" si="12"/>
        <v>2.266729378467955</v>
      </c>
      <c r="T32">
        <f t="shared" si="7"/>
        <v>1.2997615656463204</v>
      </c>
      <c r="V32">
        <f>'Planungstool Heizlast'!$B$21*'Temperaturstunden profile'!C32*A32/$A$26</f>
        <v>1406.4113116384995</v>
      </c>
      <c r="W32">
        <f>'Planungstool Heizlast'!$B$21*'Temperaturstunden profile'!D32*A32/$A$14</f>
        <v>1017.5283502083114</v>
      </c>
      <c r="X32">
        <f>'Planungstool Heizlast'!$B$21*'Temperaturstunden profile'!E32*A32/$A$2</f>
        <v>466.13632377207728</v>
      </c>
    </row>
    <row r="33" spans="1:24" x14ac:dyDescent="0.3">
      <c r="A33" s="1">
        <f t="shared" si="1"/>
        <v>18.421052631578949</v>
      </c>
      <c r="B33" s="24">
        <v>9</v>
      </c>
      <c r="C33" s="24">
        <v>360</v>
      </c>
      <c r="D33" s="24">
        <v>335</v>
      </c>
      <c r="E33" s="24">
        <v>230</v>
      </c>
      <c r="F33" s="25">
        <f t="shared" si="10"/>
        <v>1.8472364755900896</v>
      </c>
      <c r="G33" s="25">
        <f t="shared" si="8"/>
        <v>1.2568335298531461</v>
      </c>
      <c r="H33" s="25">
        <f t="shared" si="2"/>
        <v>0.65728236197070411</v>
      </c>
      <c r="I33" s="25">
        <f t="shared" si="13"/>
        <v>0.51211165178332707</v>
      </c>
      <c r="J33" s="25">
        <f t="shared" si="13"/>
        <v>0.91848210628235205</v>
      </c>
      <c r="K33" s="25">
        <f t="shared" si="13"/>
        <v>0.9604744771035969</v>
      </c>
      <c r="L33" s="25">
        <f t="shared" si="14"/>
        <v>0.30835654596100276</v>
      </c>
      <c r="M33" s="25">
        <f t="shared" si="14"/>
        <v>0.79042769857433814</v>
      </c>
      <c r="N33" s="25">
        <f t="shared" si="14"/>
        <v>0.86224014892956879</v>
      </c>
      <c r="O33">
        <f t="shared" si="4"/>
        <v>2050.5398064274636</v>
      </c>
      <c r="P33">
        <f t="shared" si="5"/>
        <v>664.43504906341934</v>
      </c>
      <c r="Q33">
        <f t="shared" si="6"/>
        <v>261.57701508632198</v>
      </c>
      <c r="R33">
        <f t="shared" si="15"/>
        <v>5.6959439067429543</v>
      </c>
      <c r="S33">
        <f t="shared" si="12"/>
        <v>1.9833882061594608</v>
      </c>
      <c r="T33">
        <f t="shared" si="7"/>
        <v>1.1372913699405303</v>
      </c>
      <c r="V33">
        <f>'Planungstool Heizlast'!$B$21*'Temperaturstunden profile'!C33*A33/$A$26</f>
        <v>1710.5002438846614</v>
      </c>
      <c r="W33">
        <f>'Planungstool Heizlast'!$B$21*'Temperaturstunden profile'!D33*A33/$A$14</f>
        <v>857.07757946784852</v>
      </c>
      <c r="X33">
        <f>'Planungstool Heizlast'!$B$21*'Temperaturstunden profile'!E33*A33/$A$2</f>
        <v>402.61774746407974</v>
      </c>
    </row>
    <row r="34" spans="1:24" x14ac:dyDescent="0.3">
      <c r="A34" s="1">
        <f t="shared" si="1"/>
        <v>15.789473684210526</v>
      </c>
      <c r="B34" s="24">
        <v>10</v>
      </c>
      <c r="C34" s="24">
        <v>428</v>
      </c>
      <c r="D34" s="24">
        <v>315</v>
      </c>
      <c r="E34" s="24">
        <v>243</v>
      </c>
      <c r="F34" s="25">
        <f t="shared" si="10"/>
        <v>1.8824219322679958</v>
      </c>
      <c r="G34" s="25">
        <f t="shared" si="8"/>
        <v>1.0129703076428342</v>
      </c>
      <c r="H34" s="25">
        <f t="shared" si="2"/>
        <v>0.59522837500204129</v>
      </c>
      <c r="I34" s="25">
        <f t="shared" si="13"/>
        <v>0.64943051173734023</v>
      </c>
      <c r="J34" s="25">
        <f t="shared" si="13"/>
        <v>0.95367370498640747</v>
      </c>
      <c r="K34" s="25">
        <f t="shared" si="13"/>
        <v>0.97604125516490314</v>
      </c>
      <c r="L34" s="25">
        <f t="shared" si="14"/>
        <v>0.42757660167130918</v>
      </c>
      <c r="M34" s="25">
        <f t="shared" si="14"/>
        <v>0.85458248472505094</v>
      </c>
      <c r="N34" s="25">
        <f t="shared" si="14"/>
        <v>0.89993794601303145</v>
      </c>
      <c r="O34">
        <f t="shared" si="4"/>
        <v>2089.597707502272</v>
      </c>
      <c r="P34">
        <f t="shared" si="5"/>
        <v>535.51481566305438</v>
      </c>
      <c r="Q34">
        <f t="shared" si="6"/>
        <v>236.88154533904188</v>
      </c>
      <c r="R34">
        <f t="shared" si="15"/>
        <v>4.8822376343511031</v>
      </c>
      <c r="S34">
        <f t="shared" si="12"/>
        <v>1.7000470338509663</v>
      </c>
      <c r="T34">
        <f t="shared" si="7"/>
        <v>0.97482117423474024</v>
      </c>
      <c r="V34">
        <f>'Planungstool Heizlast'!$B$21*'Temperaturstunden profile'!C34*A34/$A$26</f>
        <v>1743.0812009110357</v>
      </c>
      <c r="W34">
        <f>'Planungstool Heizlast'!$B$21*'Temperaturstunden profile'!D34*A34/$A$14</f>
        <v>690.77894464572853</v>
      </c>
      <c r="X34">
        <f>'Planungstool Heizlast'!$B$21*'Temperaturstunden profile'!E34*A34/$A$2</f>
        <v>364.60663093330936</v>
      </c>
    </row>
    <row r="35" spans="1:24" x14ac:dyDescent="0.3">
      <c r="A35" s="1">
        <f t="shared" si="1"/>
        <v>13.157894736842104</v>
      </c>
      <c r="B35" s="24">
        <v>11</v>
      </c>
      <c r="C35" s="24">
        <v>430</v>
      </c>
      <c r="D35" s="24">
        <v>215</v>
      </c>
      <c r="E35" s="24">
        <v>191</v>
      </c>
      <c r="F35" s="25">
        <f t="shared" si="10"/>
        <v>1.576015247031227</v>
      </c>
      <c r="G35" s="25">
        <f t="shared" si="8"/>
        <v>0.5761603601672205</v>
      </c>
      <c r="H35" s="25">
        <f t="shared" si="2"/>
        <v>0.38987866812547967</v>
      </c>
      <c r="I35" s="25">
        <f t="shared" si="13"/>
        <v>0.76439762579541193</v>
      </c>
      <c r="J35" s="25">
        <f t="shared" si="13"/>
        <v>0.9736900904926824</v>
      </c>
      <c r="K35" s="25">
        <f t="shared" si="13"/>
        <v>0.98623760156308382</v>
      </c>
      <c r="L35" s="25">
        <f t="shared" si="14"/>
        <v>0.5473537604456824</v>
      </c>
      <c r="M35" s="25">
        <f t="shared" si="14"/>
        <v>0.89837067209775967</v>
      </c>
      <c r="N35" s="25">
        <f t="shared" si="14"/>
        <v>0.92956872479056796</v>
      </c>
      <c r="O35">
        <f t="shared" si="4"/>
        <v>1749.4684856424785</v>
      </c>
      <c r="P35">
        <f t="shared" si="5"/>
        <v>304.59176023163144</v>
      </c>
      <c r="Q35">
        <f t="shared" si="6"/>
        <v>155.15903689902947</v>
      </c>
      <c r="R35">
        <f t="shared" si="15"/>
        <v>4.068531361959252</v>
      </c>
      <c r="S35">
        <f t="shared" si="12"/>
        <v>1.4167058615424719</v>
      </c>
      <c r="T35">
        <f t="shared" si="7"/>
        <v>0.81235097852895011</v>
      </c>
      <c r="V35">
        <f>'Planungstool Heizlast'!$B$21*'Temperaturstunden profile'!C35*A35/$A$26</f>
        <v>1459.3553668063578</v>
      </c>
      <c r="W35">
        <f>'Planungstool Heizlast'!$B$21*'Temperaturstunden profile'!D35*A35/$A$14</f>
        <v>392.90336798632711</v>
      </c>
      <c r="X35">
        <f>'Planungstool Heizlast'!$B$21*'Temperaturstunden profile'!E35*A35/$A$2</f>
        <v>238.81984399266835</v>
      </c>
    </row>
    <row r="36" spans="1:24" x14ac:dyDescent="0.3">
      <c r="A36" s="1">
        <f t="shared" si="1"/>
        <v>10.526315789473685</v>
      </c>
      <c r="B36" s="24">
        <v>12</v>
      </c>
      <c r="C36" s="24">
        <v>503</v>
      </c>
      <c r="D36" s="24">
        <v>169</v>
      </c>
      <c r="E36" s="24">
        <v>146</v>
      </c>
      <c r="F36" s="25">
        <f t="shared" si="10"/>
        <v>1.4748570590822461</v>
      </c>
      <c r="G36" s="25">
        <f t="shared" si="8"/>
        <v>0.36231107299817772</v>
      </c>
      <c r="H36" s="25">
        <f t="shared" si="2"/>
        <v>0.23841794993223051</v>
      </c>
      <c r="I36" s="25">
        <f t="shared" ref="I36:K39" si="16">(I35+F36/F$40)</f>
        <v>0.87198545532324467</v>
      </c>
      <c r="J36" s="25">
        <f t="shared" si="16"/>
        <v>0.98627713849476784</v>
      </c>
      <c r="K36" s="25">
        <f t="shared" si="16"/>
        <v>0.99247285422961529</v>
      </c>
      <c r="L36" s="25">
        <f t="shared" ref="L36:N39" si="17">(L35+C36/C$40)</f>
        <v>0.68746518105849574</v>
      </c>
      <c r="M36" s="25">
        <f t="shared" si="17"/>
        <v>0.9327902240325866</v>
      </c>
      <c r="N36" s="25">
        <f t="shared" si="17"/>
        <v>0.95221843003412987</v>
      </c>
      <c r="O36">
        <f t="shared" si="4"/>
        <v>1637.1770200524033</v>
      </c>
      <c r="P36">
        <f t="shared" si="5"/>
        <v>191.53863248054219</v>
      </c>
      <c r="Q36">
        <f t="shared" si="6"/>
        <v>94.882594292181381</v>
      </c>
      <c r="R36">
        <f t="shared" si="15"/>
        <v>3.2548250895674022</v>
      </c>
      <c r="S36">
        <f t="shared" si="12"/>
        <v>1.1333646892339775</v>
      </c>
      <c r="T36">
        <f t="shared" si="7"/>
        <v>0.64988078282316009</v>
      </c>
      <c r="V36">
        <f>'Planungstool Heizlast'!$B$21*'Temperaturstunden profile'!C36*A36/$A$26</f>
        <v>1365.6851153555313</v>
      </c>
      <c r="W36">
        <f>'Planungstool Heizlast'!$B$21*'Temperaturstunden profile'!D36*A36/$A$14</f>
        <v>247.07225745000667</v>
      </c>
      <c r="X36">
        <f>'Planungstool Heizlast'!$B$21*'Temperaturstunden profile'!E36*A36/$A$2</f>
        <v>146.04271088138046</v>
      </c>
    </row>
    <row r="37" spans="1:24" x14ac:dyDescent="0.3">
      <c r="A37" s="1">
        <f t="shared" si="1"/>
        <v>7.8947368421052628</v>
      </c>
      <c r="B37" s="24">
        <v>13</v>
      </c>
      <c r="C37" s="24">
        <v>444</v>
      </c>
      <c r="D37" s="24">
        <v>151</v>
      </c>
      <c r="E37" s="24">
        <v>150</v>
      </c>
      <c r="F37" s="25">
        <f t="shared" si="10"/>
        <v>0.97639642281190431</v>
      </c>
      <c r="G37" s="25">
        <f t="shared" si="8"/>
        <v>0.24279129595883805</v>
      </c>
      <c r="H37" s="25">
        <f t="shared" si="2"/>
        <v>0.18371246142038308</v>
      </c>
      <c r="I37" s="25">
        <f t="shared" si="16"/>
        <v>0.9432115929629431</v>
      </c>
      <c r="J37" s="25">
        <f t="shared" si="16"/>
        <v>0.99471195024764458</v>
      </c>
      <c r="K37" s="25">
        <f t="shared" si="16"/>
        <v>0.99727741535964809</v>
      </c>
      <c r="L37" s="25">
        <f t="shared" si="17"/>
        <v>0.81114206128133692</v>
      </c>
      <c r="M37" s="25">
        <f t="shared" si="17"/>
        <v>0.96354378818737274</v>
      </c>
      <c r="N37" s="25">
        <f t="shared" si="17"/>
        <v>0.97548867514737836</v>
      </c>
      <c r="O37">
        <f t="shared" si="4"/>
        <v>1083.8567548259448</v>
      </c>
      <c r="P37">
        <f t="shared" si="5"/>
        <v>128.35355105574794</v>
      </c>
      <c r="Q37">
        <f t="shared" si="6"/>
        <v>73.11158806760551</v>
      </c>
      <c r="R37">
        <f t="shared" si="15"/>
        <v>2.4411188171755511</v>
      </c>
      <c r="S37">
        <f t="shared" si="12"/>
        <v>0.85002351692548306</v>
      </c>
      <c r="T37">
        <f t="shared" si="7"/>
        <v>0.48741058711737006</v>
      </c>
      <c r="V37">
        <f>'Planungstool Heizlast'!$B$21*'Temperaturstunden profile'!C37*A37/$A$26</f>
        <v>904.12155748189241</v>
      </c>
      <c r="W37">
        <f>'Planungstool Heizlast'!$B$21*'Temperaturstunden profile'!D37*A37/$A$14</f>
        <v>165.56765181191275</v>
      </c>
      <c r="X37">
        <f>'Planungstool Heizlast'!$B$21*'Temperaturstunden profile'!E37*A37/$A$2</f>
        <v>112.5329107818856</v>
      </c>
    </row>
    <row r="38" spans="1:24" x14ac:dyDescent="0.3">
      <c r="A38" s="1">
        <f t="shared" si="1"/>
        <v>5.2631578947368425</v>
      </c>
      <c r="B38" s="24">
        <v>14</v>
      </c>
      <c r="C38" s="24">
        <v>384</v>
      </c>
      <c r="D38" s="24">
        <v>105</v>
      </c>
      <c r="E38" s="24">
        <v>97</v>
      </c>
      <c r="F38" s="25">
        <f t="shared" si="10"/>
        <v>0.56296730684650353</v>
      </c>
      <c r="G38" s="25">
        <f t="shared" si="8"/>
        <v>0.11255225640475935</v>
      </c>
      <c r="H38" s="25">
        <f t="shared" si="2"/>
        <v>7.9200483367898492E-2</v>
      </c>
      <c r="I38" s="25">
        <f t="shared" si="16"/>
        <v>0.98427891556601244</v>
      </c>
      <c r="J38" s="25">
        <f t="shared" si="16"/>
        <v>0.99862212788142857</v>
      </c>
      <c r="K38" s="25">
        <f t="shared" si="16"/>
        <v>0.99934871504681777</v>
      </c>
      <c r="L38" s="25">
        <f t="shared" si="17"/>
        <v>0.91810584958217256</v>
      </c>
      <c r="M38" s="25">
        <f t="shared" si="17"/>
        <v>0.98492871690427697</v>
      </c>
      <c r="N38" s="25">
        <f t="shared" si="17"/>
        <v>0.9905367669872791</v>
      </c>
      <c r="O38">
        <f t="shared" si="4"/>
        <v>624.92641719694132</v>
      </c>
      <c r="P38">
        <f t="shared" si="5"/>
        <v>59.501646184783823</v>
      </c>
      <c r="Q38">
        <f t="shared" si="6"/>
        <v>31.519217966923268</v>
      </c>
      <c r="R38">
        <f t="shared" si="15"/>
        <v>1.6274125447837013</v>
      </c>
      <c r="S38">
        <f t="shared" si="12"/>
        <v>0.56668234461698874</v>
      </c>
      <c r="T38">
        <f t="shared" si="7"/>
        <v>0.3249403914115801</v>
      </c>
      <c r="V38">
        <f>'Planungstool Heizlast'!$B$21*'Temperaturstunden profile'!C38*A38/$A$26</f>
        <v>521.29531242199198</v>
      </c>
      <c r="W38">
        <f>'Planungstool Heizlast'!$B$21*'Temperaturstunden profile'!D38*A38/$A$14</f>
        <v>76.75321607174763</v>
      </c>
      <c r="X38">
        <f>'Planungstool Heizlast'!$B$21*'Temperaturstunden profile'!E38*A38/$A$2</f>
        <v>48.514188203746244</v>
      </c>
    </row>
    <row r="39" spans="1:24" x14ac:dyDescent="0.3">
      <c r="A39" s="1">
        <f t="shared" si="1"/>
        <v>2.6315789473684212</v>
      </c>
      <c r="B39" s="24">
        <v>15</v>
      </c>
      <c r="C39" s="24">
        <v>294</v>
      </c>
      <c r="D39" s="24">
        <v>74</v>
      </c>
      <c r="E39" s="24">
        <v>61</v>
      </c>
      <c r="F39" s="25">
        <f t="shared" si="10"/>
        <v>0.21551092215217713</v>
      </c>
      <c r="G39" s="25">
        <f t="shared" si="8"/>
        <v>3.966127130453425E-2</v>
      </c>
      <c r="H39" s="25">
        <f t="shared" si="2"/>
        <v>2.4903244770318602E-2</v>
      </c>
      <c r="I39" s="25">
        <f t="shared" si="16"/>
        <v>0.99999999999999989</v>
      </c>
      <c r="J39" s="25">
        <f t="shared" si="16"/>
        <v>1</v>
      </c>
      <c r="K39" s="25">
        <f t="shared" si="16"/>
        <v>1</v>
      </c>
      <c r="L39" s="25">
        <f t="shared" si="17"/>
        <v>0.99999999999999989</v>
      </c>
      <c r="M39" s="25">
        <f t="shared" si="17"/>
        <v>1</v>
      </c>
      <c r="N39" s="25">
        <f t="shared" si="17"/>
        <v>1.0000000000000002</v>
      </c>
      <c r="O39">
        <f t="shared" si="4"/>
        <v>239.22964408320411</v>
      </c>
      <c r="P39">
        <f t="shared" si="5"/>
        <v>20.967246750828586</v>
      </c>
      <c r="Q39">
        <f t="shared" si="6"/>
        <v>9.9106819380531928</v>
      </c>
      <c r="R39">
        <f t="shared" si="15"/>
        <v>0.81370627239185067</v>
      </c>
      <c r="S39">
        <f t="shared" si="12"/>
        <v>0.28334117230849443</v>
      </c>
      <c r="T39">
        <f t="shared" si="7"/>
        <v>0.16247019570579005</v>
      </c>
      <c r="V39">
        <f>'Planungstool Heizlast'!$B$21*'Temperaturstunden profile'!C39*A39/$A$26</f>
        <v>199.55836178654383</v>
      </c>
      <c r="W39">
        <f>'Planungstool Heizlast'!$B$21*'Temperaturstunden profile'!D39*A39/$A$14</f>
        <v>27.046371377663448</v>
      </c>
      <c r="X39">
        <f>'Planungstool Heizlast'!$B$21*'Temperaturstunden profile'!E39*A39/$A$2</f>
        <v>15.254461239322273</v>
      </c>
    </row>
    <row r="40" spans="1:24" x14ac:dyDescent="0.3">
      <c r="C40" s="24">
        <f t="shared" ref="C40:G40" si="18">SUM(C2:C39)</f>
        <v>3590</v>
      </c>
      <c r="D40" s="24">
        <f t="shared" si="18"/>
        <v>4910</v>
      </c>
      <c r="E40" s="24">
        <f t="shared" si="18"/>
        <v>6446</v>
      </c>
      <c r="F40" s="24">
        <f t="shared" si="18"/>
        <v>13.708400527781851</v>
      </c>
      <c r="G40" s="24">
        <f t="shared" si="18"/>
        <v>28.7844356308286</v>
      </c>
      <c r="H40" s="24">
        <f>SUM(H2:H39)</f>
        <v>38.237095220210001</v>
      </c>
      <c r="O40">
        <f>SUM(O2:O39)</f>
        <v>15217.120999999999</v>
      </c>
      <c r="P40">
        <f t="shared" ref="P40:Q40" si="19">SUM(P2:P39)</f>
        <v>15217.120999999997</v>
      </c>
      <c r="Q40">
        <f t="shared" si="19"/>
        <v>15217.121000000003</v>
      </c>
      <c r="R40">
        <f>MAX(R2:R39)</f>
        <v>11.39188781348591</v>
      </c>
      <c r="S40">
        <f>MAX(S2:S39)</f>
        <v>7.3668704800208538</v>
      </c>
      <c r="T40">
        <f>MAX(T2:T39)</f>
        <v>6.1738674368200215</v>
      </c>
      <c r="V40">
        <f>SUM(V2:V39)</f>
        <v>12693.676611463114</v>
      </c>
      <c r="W40">
        <f t="shared" ref="W40:X40" si="20">SUM(W2:W39)</f>
        <v>19629.086773091803</v>
      </c>
      <c r="X40">
        <f t="shared" si="20"/>
        <v>23422.099903871534</v>
      </c>
    </row>
    <row r="43" spans="1:24" x14ac:dyDescent="0.3">
      <c r="K43" t="s">
        <v>86</v>
      </c>
      <c r="W43" t="s">
        <v>88</v>
      </c>
    </row>
    <row r="44" spans="1:24" x14ac:dyDescent="0.3">
      <c r="E44" s="24"/>
      <c r="J44" s="24">
        <f>B2</f>
        <v>-22</v>
      </c>
      <c r="K44">
        <f>T2</f>
        <v>6.1738674368200215</v>
      </c>
      <c r="V44" s="24">
        <f>B2</f>
        <v>-22</v>
      </c>
      <c r="W44">
        <f>X40</f>
        <v>23422.099903871534</v>
      </c>
    </row>
    <row r="45" spans="1:24" x14ac:dyDescent="0.3">
      <c r="J45" s="24">
        <f>B14</f>
        <v>-10</v>
      </c>
      <c r="K45">
        <f>S14</f>
        <v>7.3668704800208538</v>
      </c>
      <c r="V45" s="24">
        <f>B14</f>
        <v>-10</v>
      </c>
      <c r="W45">
        <f>W40</f>
        <v>19629.086773091803</v>
      </c>
    </row>
    <row r="46" spans="1:24" x14ac:dyDescent="0.3">
      <c r="A46" t="s">
        <v>43</v>
      </c>
      <c r="C46">
        <f>IF('Planungstool Heizlast'!B6="Ölverbrauch",'Planungstool Heizlast'!B7*10*0.85,IF('Planungstool Heizlast'!B6="Gasverbrauch",'Planungstool Heizlast'!B7*0.9,IF('Planungstool Heizlast'!B6="Heizlast",O54+C47,IF('Planungstool Heizlast'!B6="spez. Heizlast",O54+C47,0))))</f>
        <v>17000</v>
      </c>
      <c r="D46" t="s">
        <v>44</v>
      </c>
      <c r="J46" s="24">
        <f>B26</f>
        <v>2</v>
      </c>
      <c r="K46">
        <f>R26</f>
        <v>11.39188781348591</v>
      </c>
      <c r="V46" s="24">
        <f>B26</f>
        <v>2</v>
      </c>
      <c r="W46">
        <f>V40</f>
        <v>12693.676611463114</v>
      </c>
    </row>
    <row r="47" spans="1:24" x14ac:dyDescent="0.3">
      <c r="A47" t="s">
        <v>45</v>
      </c>
      <c r="C47" s="24">
        <f>'Planungstool Heizlast'!B54</f>
        <v>1782.8790000000001</v>
      </c>
    </row>
    <row r="48" spans="1:24" x14ac:dyDescent="0.3">
      <c r="A48" t="s">
        <v>46</v>
      </c>
      <c r="C48" s="24">
        <f>C46-C47</f>
        <v>15217.120999999999</v>
      </c>
      <c r="D48" t="s">
        <v>44</v>
      </c>
    </row>
    <row r="49" spans="1:23" x14ac:dyDescent="0.3">
      <c r="E49" s="24">
        <f>SUM(D2:D19)</f>
        <v>168</v>
      </c>
      <c r="F49" s="24">
        <f>SUM(E2:E19)</f>
        <v>1003</v>
      </c>
      <c r="J49" t="s">
        <v>55</v>
      </c>
      <c r="K49" t="s">
        <v>56</v>
      </c>
      <c r="V49" t="s">
        <v>55</v>
      </c>
      <c r="W49" t="s">
        <v>56</v>
      </c>
    </row>
    <row r="50" spans="1:23" x14ac:dyDescent="0.3">
      <c r="A50" t="s">
        <v>52</v>
      </c>
      <c r="C50">
        <f>'Planungstool Heizlast'!B8</f>
        <v>-12</v>
      </c>
      <c r="D50" t="s">
        <v>19</v>
      </c>
      <c r="J50">
        <f>(K45-K44)/(J45-J44)</f>
        <v>9.9416920266736028E-2</v>
      </c>
      <c r="K50">
        <f>K44-J50*J44</f>
        <v>8.3610396826882152</v>
      </c>
      <c r="V50">
        <f>(W45-W44)/(V45-V44)</f>
        <v>-316.0844275649776</v>
      </c>
      <c r="W50">
        <f>W44-V50*V44</f>
        <v>16468.242497442028</v>
      </c>
    </row>
    <row r="51" spans="1:23" x14ac:dyDescent="0.3">
      <c r="A51" t="s">
        <v>53</v>
      </c>
      <c r="C51">
        <f>C50</f>
        <v>-12</v>
      </c>
      <c r="D51" t="s">
        <v>19</v>
      </c>
      <c r="J51">
        <f>(K46-K45)/(J46-J45)</f>
        <v>0.33541811112208803</v>
      </c>
      <c r="K51">
        <f>K46-J51*J46</f>
        <v>10.721051591241734</v>
      </c>
      <c r="V51">
        <f>(W46-W45)/(V46-V45)</f>
        <v>-577.95084680239086</v>
      </c>
      <c r="W51">
        <f>W46-V51*V46</f>
        <v>13849.578305067895</v>
      </c>
    </row>
    <row r="53" spans="1:23" x14ac:dyDescent="0.3">
      <c r="A53" t="s">
        <v>54</v>
      </c>
      <c r="C53">
        <f>IF(C51&lt;J45,J50*C51+K50,J51*C51+K51)</f>
        <v>7.1680366394873829</v>
      </c>
      <c r="D53" t="s">
        <v>4</v>
      </c>
      <c r="M53" t="s">
        <v>87</v>
      </c>
      <c r="O53">
        <f>IF(C51&lt;V45,V50*C51+W50,V51*C51+W51)/C55</f>
        <v>16209.004502577407</v>
      </c>
      <c r="P53" t="s">
        <v>44</v>
      </c>
    </row>
    <row r="54" spans="1:23" x14ac:dyDescent="0.3">
      <c r="A54" t="s">
        <v>51</v>
      </c>
      <c r="C54">
        <f>C53/(C51-16)*(C50-16)*C55</f>
        <v>8.9600457993592286</v>
      </c>
      <c r="D54" t="s">
        <v>4</v>
      </c>
      <c r="M54" t="s">
        <v>88</v>
      </c>
      <c r="O54">
        <f>O53/(C51-16)*(C50-16)</f>
        <v>16209.004502577407</v>
      </c>
      <c r="P54" t="s">
        <v>44</v>
      </c>
    </row>
    <row r="55" spans="1:23" x14ac:dyDescent="0.3">
      <c r="A55" t="s">
        <v>89</v>
      </c>
      <c r="C55">
        <v>1.25</v>
      </c>
    </row>
    <row r="57" spans="1:23" x14ac:dyDescent="0.3">
      <c r="A57" t="s">
        <v>72</v>
      </c>
      <c r="B57">
        <f>IF('Planungstool Heizlast'!B23="monovalent",0,ROUND('Planungstool Heizlast'!B23-'Planungstool Heizlast'!B8,0))</f>
        <v>3</v>
      </c>
      <c r="C57" t="s">
        <v>73</v>
      </c>
    </row>
    <row r="58" spans="1:23" x14ac:dyDescent="0.3">
      <c r="A58" t="s">
        <v>74</v>
      </c>
      <c r="B58">
        <f ca="1">IF(B57=0,0,SUM(OFFSET(D14,,,B57,)))</f>
        <v>49</v>
      </c>
      <c r="C58" t="s">
        <v>71</v>
      </c>
    </row>
    <row r="60" spans="1:23" x14ac:dyDescent="0.3">
      <c r="D60" t="s">
        <v>94</v>
      </c>
    </row>
    <row r="61" spans="1:23" x14ac:dyDescent="0.3">
      <c r="A61" t="s">
        <v>77</v>
      </c>
      <c r="B61" s="24">
        <f>'Planungstool Heizlast'!B53*Zusatzparameter!B2/0.85+100</f>
        <v>2300</v>
      </c>
      <c r="E61" s="24" t="s">
        <v>64</v>
      </c>
    </row>
    <row r="62" spans="1:23" x14ac:dyDescent="0.3">
      <c r="A62" t="s">
        <v>79</v>
      </c>
      <c r="B62" s="24">
        <f>'Planungstool Heizlast'!B53*Zusatzparameter!B3/0.9+100</f>
        <v>1800</v>
      </c>
      <c r="E62" s="24" t="s">
        <v>64</v>
      </c>
    </row>
    <row r="63" spans="1:23" x14ac:dyDescent="0.3">
      <c r="A63" t="s">
        <v>78</v>
      </c>
      <c r="B63" s="24">
        <f>'Planungstool Heizlast'!B53*Zusatzparameter!B5/0.85+100</f>
        <v>1500</v>
      </c>
      <c r="E63" s="24" t="s">
        <v>64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Planungstool Heizlast</vt:lpstr>
      <vt:lpstr>Zusatzparameter</vt:lpstr>
      <vt:lpstr>Leistungsdaten</vt:lpstr>
      <vt:lpstr>Temperaturstunden profile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Manuel Krall</cp:lastModifiedBy>
  <cp:lastPrinted>2020-12-05T11:08:31Z</cp:lastPrinted>
  <dcterms:created xsi:type="dcterms:W3CDTF">2020-04-23T07:05:12Z</dcterms:created>
  <dcterms:modified xsi:type="dcterms:W3CDTF">2024-07-12T09:18:23Z</dcterms:modified>
</cp:coreProperties>
</file>